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thameswater.sharepoint.com/sites/WRMP/Annual Return/AR24/AR24 tables/"/>
    </mc:Choice>
  </mc:AlternateContent>
  <xr:revisionPtr revIDLastSave="27" documentId="8_{AA16AA68-C26E-43D7-83F4-217B6AD8BF03}" xr6:coauthVersionLast="47" xr6:coauthVersionMax="47" xr10:uidLastSave="{70DB3476-9AB1-496B-B3AB-55097EDA7DC2}"/>
  <bookViews>
    <workbookView xWindow="-108" yWindow="-108" windowWidth="23256" windowHeight="12576" xr2:uid="{00000000-000D-0000-FFFF-FFFF00000000}"/>
  </bookViews>
  <sheets>
    <sheet name="AR front page" sheetId="7" r:id="rId1"/>
    <sheet name="AR outturn" sheetId="2" r:id="rId2"/>
    <sheet name="AR outturn CP" sheetId="12" r:id="rId3"/>
    <sheet name="DYAA" sheetId="11" r:id="rId4"/>
    <sheet name="DYCP" sheetId="10" r:id="rId5"/>
    <sheet name="Scheme Delivery" sheetId="5" r:id="rId6"/>
    <sheet name="dropdowns" sheetId="6"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12" l="1"/>
  <c r="M30" i="12"/>
  <c r="M29" i="12"/>
  <c r="L80" i="12"/>
  <c r="K80" i="12"/>
  <c r="I80" i="12"/>
  <c r="G80" i="12"/>
  <c r="M27" i="12"/>
  <c r="M22" i="12"/>
  <c r="J32" i="10"/>
  <c r="J51" i="12"/>
  <c r="J50" i="12"/>
  <c r="J49" i="12"/>
  <c r="J48" i="12"/>
  <c r="J47" i="12"/>
  <c r="J46" i="12"/>
  <c r="J45" i="12"/>
  <c r="I25" i="12" l="1"/>
  <c r="I79" i="12" s="1"/>
  <c r="G25" i="12"/>
  <c r="G74" i="12" s="1"/>
  <c r="K78" i="12"/>
  <c r="M51" i="12"/>
  <c r="J85" i="12"/>
  <c r="M46" i="2"/>
  <c r="M50" i="2"/>
  <c r="M49" i="2"/>
  <c r="L85" i="12"/>
  <c r="K85" i="12"/>
  <c r="K77" i="12"/>
  <c r="I77" i="12"/>
  <c r="I85" i="12"/>
  <c r="M47" i="12"/>
  <c r="M50" i="12"/>
  <c r="H85" i="12"/>
  <c r="M49" i="12"/>
  <c r="G77" i="12"/>
  <c r="M48" i="12"/>
  <c r="M23" i="12"/>
  <c r="M73" i="12"/>
  <c r="H77" i="12"/>
  <c r="J78" i="12"/>
  <c r="L77" i="12"/>
  <c r="H25" i="12"/>
  <c r="H78" i="12"/>
  <c r="M28" i="12"/>
  <c r="M80" i="12" s="1"/>
  <c r="M45" i="12"/>
  <c r="H80" i="12"/>
  <c r="J80" i="12"/>
  <c r="G85" i="12"/>
  <c r="M46" i="12"/>
  <c r="M45" i="2"/>
  <c r="M48" i="2"/>
  <c r="M51" i="2"/>
  <c r="M47" i="2"/>
  <c r="G78" i="12" l="1"/>
  <c r="I78" i="12"/>
  <c r="M24" i="12"/>
  <c r="K25" i="12"/>
  <c r="K74" i="12" s="1"/>
  <c r="K86" i="12" s="1"/>
  <c r="I74" i="12"/>
  <c r="I86" i="12" s="1"/>
  <c r="M78" i="12"/>
  <c r="M85" i="12"/>
  <c r="G79" i="12"/>
  <c r="L78" i="12"/>
  <c r="L25" i="12"/>
  <c r="G86" i="12"/>
  <c r="H74" i="12"/>
  <c r="H86" i="12" s="1"/>
  <c r="H79" i="12"/>
  <c r="K79" i="12" l="1"/>
  <c r="L79" i="12"/>
  <c r="L74" i="12"/>
  <c r="L86" i="12" s="1"/>
  <c r="J13" i="10" l="1"/>
  <c r="J13" i="12"/>
  <c r="M13" i="12" s="1"/>
  <c r="M22" i="11" l="1"/>
  <c r="M13" i="11"/>
  <c r="J39" i="10" l="1"/>
  <c r="J38" i="10"/>
  <c r="J37" i="10"/>
  <c r="J36" i="10"/>
  <c r="J51" i="10"/>
  <c r="J50" i="10"/>
  <c r="J49" i="10"/>
  <c r="J48" i="10"/>
  <c r="J47" i="10"/>
  <c r="J46" i="10"/>
  <c r="J43" i="10"/>
  <c r="J42" i="10"/>
  <c r="J40" i="10"/>
  <c r="J35" i="10" l="1"/>
  <c r="J45" i="10"/>
  <c r="G85" i="10"/>
  <c r="M37" i="11"/>
  <c r="L61" i="12" l="1"/>
  <c r="M21" i="12" l="1"/>
  <c r="M15" i="12"/>
  <c r="M16" i="12"/>
  <c r="M17" i="12"/>
  <c r="M18" i="12"/>
  <c r="M19" i="12"/>
  <c r="M20" i="12"/>
  <c r="M14" i="12" l="1"/>
  <c r="J25" i="12"/>
  <c r="M18" i="11"/>
  <c r="M19" i="11"/>
  <c r="M14" i="11"/>
  <c r="M20" i="11"/>
  <c r="M16" i="11"/>
  <c r="M15" i="11"/>
  <c r="M21" i="11"/>
  <c r="M17" i="11"/>
  <c r="M30" i="2"/>
  <c r="M29" i="2"/>
  <c r="M27" i="2"/>
  <c r="M22" i="2"/>
  <c r="M21" i="2"/>
  <c r="M20" i="2"/>
  <c r="M19" i="2"/>
  <c r="M18" i="2"/>
  <c r="M17" i="2"/>
  <c r="M16" i="2"/>
  <c r="M15" i="2"/>
  <c r="M14" i="2"/>
  <c r="M13" i="2"/>
  <c r="J79" i="12" l="1"/>
  <c r="M25" i="12"/>
  <c r="M79" i="12" s="1"/>
  <c r="M29" i="11"/>
  <c r="M30" i="11"/>
  <c r="L71" i="12" l="1"/>
  <c r="K71" i="12"/>
  <c r="J71" i="12"/>
  <c r="I71" i="12"/>
  <c r="H71" i="12"/>
  <c r="G71" i="12"/>
  <c r="M71" i="2" l="1"/>
  <c r="M71" i="12" s="1"/>
  <c r="L67" i="12" l="1"/>
  <c r="L66" i="12"/>
  <c r="L40" i="12" s="1"/>
  <c r="L65" i="12"/>
  <c r="L64" i="12"/>
  <c r="L63" i="12"/>
  <c r="L59" i="12"/>
  <c r="L57" i="12"/>
  <c r="L56" i="12"/>
  <c r="L55" i="12"/>
  <c r="L54" i="12"/>
  <c r="K67" i="12"/>
  <c r="K66" i="12"/>
  <c r="K40" i="12" s="1"/>
  <c r="K65" i="12"/>
  <c r="K64" i="12"/>
  <c r="K63" i="12"/>
  <c r="K61" i="12"/>
  <c r="K59" i="12"/>
  <c r="K57" i="12"/>
  <c r="K56" i="12"/>
  <c r="K55" i="12"/>
  <c r="K54" i="12"/>
  <c r="J67" i="12"/>
  <c r="J66" i="12"/>
  <c r="J65" i="12"/>
  <c r="J64" i="12"/>
  <c r="J63" i="12"/>
  <c r="J61" i="12"/>
  <c r="J59" i="12"/>
  <c r="J57" i="12"/>
  <c r="J56" i="12"/>
  <c r="J55" i="12"/>
  <c r="J54" i="12"/>
  <c r="J35" i="12"/>
  <c r="J37" i="12"/>
  <c r="M37" i="12" s="1"/>
  <c r="J32" i="12"/>
  <c r="I67" i="12"/>
  <c r="I66" i="12"/>
  <c r="I40" i="12" s="1"/>
  <c r="I65" i="12"/>
  <c r="I64" i="12"/>
  <c r="I63" i="12"/>
  <c r="I61" i="12"/>
  <c r="I59" i="12"/>
  <c r="I57" i="12"/>
  <c r="I56" i="12"/>
  <c r="I55" i="12"/>
  <c r="I54" i="12"/>
  <c r="H67" i="12"/>
  <c r="H66" i="12"/>
  <c r="H40" i="12" s="1"/>
  <c r="H65" i="12"/>
  <c r="H64" i="12"/>
  <c r="H63" i="12"/>
  <c r="H61" i="12"/>
  <c r="H59" i="12"/>
  <c r="H57" i="12"/>
  <c r="H56" i="12"/>
  <c r="H55" i="12"/>
  <c r="H54" i="12"/>
  <c r="G67" i="12"/>
  <c r="G66" i="12"/>
  <c r="G40" i="12" s="1"/>
  <c r="G65" i="12"/>
  <c r="G39" i="12" s="1"/>
  <c r="G64" i="12"/>
  <c r="G63" i="12"/>
  <c r="G61" i="12"/>
  <c r="G59" i="12"/>
  <c r="G57" i="12"/>
  <c r="G56" i="12"/>
  <c r="G55" i="12"/>
  <c r="G54" i="12"/>
  <c r="G71" i="11"/>
  <c r="H71" i="11"/>
  <c r="I71" i="11"/>
  <c r="J71" i="11"/>
  <c r="K71" i="11"/>
  <c r="L71" i="11"/>
  <c r="M71" i="11"/>
  <c r="G71" i="10"/>
  <c r="H71" i="10"/>
  <c r="I71" i="10"/>
  <c r="J71" i="10"/>
  <c r="K71" i="10"/>
  <c r="L71" i="10"/>
  <c r="M71" i="10"/>
  <c r="M15" i="10"/>
  <c r="M17" i="10"/>
  <c r="M18" i="10"/>
  <c r="M19" i="10"/>
  <c r="M22" i="10"/>
  <c r="M27" i="10"/>
  <c r="M29" i="10"/>
  <c r="M30" i="10"/>
  <c r="M33" i="10"/>
  <c r="M35" i="10"/>
  <c r="M36" i="10"/>
  <c r="M37" i="10"/>
  <c r="M38" i="10"/>
  <c r="M42" i="10"/>
  <c r="M43" i="10"/>
  <c r="M45" i="10"/>
  <c r="M46" i="10"/>
  <c r="M47" i="10"/>
  <c r="M48" i="10"/>
  <c r="M49" i="10"/>
  <c r="M50" i="10"/>
  <c r="M51" i="10"/>
  <c r="J42" i="12" l="1"/>
  <c r="M42" i="12" s="1"/>
  <c r="M35" i="12"/>
  <c r="J36" i="12"/>
  <c r="M36" i="12" s="1"/>
  <c r="J39" i="12"/>
  <c r="J43" i="12"/>
  <c r="M43" i="12" s="1"/>
  <c r="J38" i="12"/>
  <c r="M38" i="12" s="1"/>
  <c r="G82" i="12"/>
  <c r="K41" i="12"/>
  <c r="K84" i="12" s="1"/>
  <c r="K39" i="12"/>
  <c r="H41" i="12"/>
  <c r="H84" i="12" s="1"/>
  <c r="H39" i="12"/>
  <c r="L41" i="12"/>
  <c r="L84" i="12" s="1"/>
  <c r="L39" i="12"/>
  <c r="I41" i="12"/>
  <c r="I84" i="12" s="1"/>
  <c r="I39" i="12"/>
  <c r="H82" i="12"/>
  <c r="I82" i="12"/>
  <c r="G41" i="12"/>
  <c r="G84" i="12" s="1"/>
  <c r="L58" i="11"/>
  <c r="L58" i="12"/>
  <c r="L82" i="12"/>
  <c r="K82" i="12"/>
  <c r="K60" i="12"/>
  <c r="K58" i="12"/>
  <c r="J60" i="12"/>
  <c r="J58" i="12"/>
  <c r="M32" i="12"/>
  <c r="J74" i="12"/>
  <c r="J82" i="12"/>
  <c r="I60" i="12"/>
  <c r="I58" i="12"/>
  <c r="H60" i="12"/>
  <c r="H58" i="12"/>
  <c r="G58" i="11"/>
  <c r="G58" i="12"/>
  <c r="M57" i="2"/>
  <c r="M57" i="12" s="1"/>
  <c r="L77" i="2"/>
  <c r="I77" i="2"/>
  <c r="G77" i="2"/>
  <c r="G41" i="2"/>
  <c r="M61" i="2"/>
  <c r="M61" i="12" s="1"/>
  <c r="I41" i="2"/>
  <c r="I58" i="10"/>
  <c r="K58" i="11"/>
  <c r="J58" i="10"/>
  <c r="H58" i="11"/>
  <c r="K58" i="10"/>
  <c r="H58" i="10"/>
  <c r="G58" i="10"/>
  <c r="J58" i="11"/>
  <c r="I58" i="11"/>
  <c r="L58" i="10"/>
  <c r="M33" i="2"/>
  <c r="J85" i="10"/>
  <c r="K85" i="10"/>
  <c r="L85" i="10"/>
  <c r="J77" i="11"/>
  <c r="K77" i="11"/>
  <c r="L77" i="11"/>
  <c r="J85" i="11"/>
  <c r="K85" i="11"/>
  <c r="L85" i="11"/>
  <c r="M46" i="11"/>
  <c r="M47" i="11"/>
  <c r="M48" i="11"/>
  <c r="M49" i="11"/>
  <c r="M50" i="11"/>
  <c r="M51" i="11"/>
  <c r="M45" i="11"/>
  <c r="M43" i="11"/>
  <c r="M42" i="11"/>
  <c r="M36" i="11"/>
  <c r="M38" i="11"/>
  <c r="M35" i="11"/>
  <c r="M33" i="11"/>
  <c r="M32" i="11"/>
  <c r="M27" i="11"/>
  <c r="J40" i="12" l="1"/>
  <c r="J41" i="12"/>
  <c r="J84" i="12" s="1"/>
  <c r="I70" i="12"/>
  <c r="I69" i="2"/>
  <c r="H70" i="12"/>
  <c r="J77" i="12"/>
  <c r="K69" i="2"/>
  <c r="K69" i="12" s="1"/>
  <c r="K83" i="12" s="1"/>
  <c r="H69" i="2"/>
  <c r="H69" i="11" s="1"/>
  <c r="I81" i="12"/>
  <c r="J81" i="12"/>
  <c r="K81" i="12"/>
  <c r="H81" i="12"/>
  <c r="K70" i="12"/>
  <c r="L70" i="12"/>
  <c r="L60" i="12"/>
  <c r="L81" i="12" s="1"/>
  <c r="K83" i="2"/>
  <c r="J86" i="12"/>
  <c r="M74" i="12"/>
  <c r="M86" i="12" s="1"/>
  <c r="M77" i="12"/>
  <c r="J70" i="12"/>
  <c r="J69" i="2"/>
  <c r="J69" i="11" s="1"/>
  <c r="I83" i="2"/>
  <c r="I69" i="12"/>
  <c r="I83" i="12" s="1"/>
  <c r="G69" i="2"/>
  <c r="G69" i="12" s="1"/>
  <c r="G60" i="12"/>
  <c r="I69" i="10"/>
  <c r="I69" i="11"/>
  <c r="H70" i="10"/>
  <c r="H70" i="11"/>
  <c r="L69" i="2"/>
  <c r="K69" i="11"/>
  <c r="I70" i="11"/>
  <c r="I70" i="10"/>
  <c r="J77" i="2"/>
  <c r="K77" i="2"/>
  <c r="G55" i="10"/>
  <c r="G55" i="11"/>
  <c r="G61" i="11"/>
  <c r="G61" i="10"/>
  <c r="I59" i="11"/>
  <c r="I59" i="10"/>
  <c r="H61" i="11"/>
  <c r="H61" i="10"/>
  <c r="J59" i="10"/>
  <c r="J59" i="11"/>
  <c r="K59" i="10"/>
  <c r="K59" i="11"/>
  <c r="L63" i="11"/>
  <c r="L63" i="10"/>
  <c r="G64" i="11"/>
  <c r="G64" i="10"/>
  <c r="I57" i="10"/>
  <c r="I57" i="11"/>
  <c r="H59" i="11"/>
  <c r="H59" i="10"/>
  <c r="J57" i="10"/>
  <c r="J57" i="11"/>
  <c r="K57" i="11"/>
  <c r="K57" i="10"/>
  <c r="L61" i="10"/>
  <c r="L61" i="11"/>
  <c r="G56" i="10"/>
  <c r="G56" i="11"/>
  <c r="I67" i="11"/>
  <c r="I67" i="10"/>
  <c r="I56" i="10"/>
  <c r="I56" i="11"/>
  <c r="H57" i="10"/>
  <c r="H57" i="11"/>
  <c r="J82" i="2"/>
  <c r="J67" i="11"/>
  <c r="J67" i="10"/>
  <c r="J56" i="11"/>
  <c r="J56" i="10"/>
  <c r="K67" i="11"/>
  <c r="K67" i="10"/>
  <c r="K56" i="11"/>
  <c r="K56" i="10"/>
  <c r="L59" i="10"/>
  <c r="L59" i="11"/>
  <c r="G57" i="11"/>
  <c r="G57" i="10"/>
  <c r="I66" i="11"/>
  <c r="I66" i="10"/>
  <c r="I55" i="11"/>
  <c r="I55" i="10"/>
  <c r="H67" i="11"/>
  <c r="H67" i="10"/>
  <c r="H56" i="10"/>
  <c r="H56" i="11"/>
  <c r="J66" i="11"/>
  <c r="J66" i="10"/>
  <c r="J55" i="11"/>
  <c r="J55" i="10"/>
  <c r="K82" i="2"/>
  <c r="K66" i="10"/>
  <c r="K66" i="11"/>
  <c r="K55" i="11"/>
  <c r="K55" i="10"/>
  <c r="L57" i="11"/>
  <c r="L57" i="10"/>
  <c r="L85" i="2"/>
  <c r="G65" i="11"/>
  <c r="G65" i="10"/>
  <c r="M37" i="2"/>
  <c r="I65" i="11"/>
  <c r="I65" i="10"/>
  <c r="I54" i="11"/>
  <c r="I54" i="10"/>
  <c r="H66" i="11"/>
  <c r="H66" i="10"/>
  <c r="H55" i="10"/>
  <c r="H55" i="11"/>
  <c r="J65" i="10"/>
  <c r="J65" i="11"/>
  <c r="J54" i="11"/>
  <c r="J54" i="10"/>
  <c r="K65" i="10"/>
  <c r="K65" i="11"/>
  <c r="K54" i="11"/>
  <c r="K54" i="10"/>
  <c r="L82" i="2"/>
  <c r="L67" i="10"/>
  <c r="L67" i="11"/>
  <c r="L56" i="10"/>
  <c r="L56" i="11"/>
  <c r="G59" i="11"/>
  <c r="G59" i="10"/>
  <c r="I64" i="10"/>
  <c r="I64" i="11"/>
  <c r="H65" i="11"/>
  <c r="H65" i="10"/>
  <c r="H54" i="11"/>
  <c r="H54" i="10"/>
  <c r="J64" i="10"/>
  <c r="J64" i="11"/>
  <c r="K64" i="11"/>
  <c r="K64" i="10"/>
  <c r="L66" i="10"/>
  <c r="L66" i="11"/>
  <c r="L55" i="11"/>
  <c r="L55" i="10"/>
  <c r="G54" i="10"/>
  <c r="G54" i="11"/>
  <c r="G66" i="11"/>
  <c r="G66" i="10"/>
  <c r="I63" i="10"/>
  <c r="I63" i="11"/>
  <c r="H64" i="11"/>
  <c r="H64" i="10"/>
  <c r="J63" i="10"/>
  <c r="J63" i="11"/>
  <c r="K63" i="11"/>
  <c r="K63" i="10"/>
  <c r="L65" i="10"/>
  <c r="L65" i="11"/>
  <c r="L54" i="11"/>
  <c r="L54" i="10"/>
  <c r="G63" i="11"/>
  <c r="G63" i="10"/>
  <c r="G67" i="11"/>
  <c r="G67" i="10"/>
  <c r="I61" i="11"/>
  <c r="I61" i="10"/>
  <c r="H63" i="10"/>
  <c r="H63" i="11"/>
  <c r="J61" i="11"/>
  <c r="J61" i="10"/>
  <c r="K61" i="11"/>
  <c r="K61" i="10"/>
  <c r="L64" i="11"/>
  <c r="L64" i="10"/>
  <c r="M36" i="2"/>
  <c r="J85" i="2"/>
  <c r="M63" i="2"/>
  <c r="M63" i="12" s="1"/>
  <c r="M54" i="2"/>
  <c r="M54" i="12" s="1"/>
  <c r="M66" i="2"/>
  <c r="M66" i="12" s="1"/>
  <c r="M40" i="12" s="1"/>
  <c r="M56" i="2"/>
  <c r="M56" i="12" s="1"/>
  <c r="M67" i="2"/>
  <c r="M67" i="12" s="1"/>
  <c r="M55" i="2"/>
  <c r="M55" i="12" s="1"/>
  <c r="M64" i="2"/>
  <c r="M64" i="12" s="1"/>
  <c r="M42" i="2"/>
  <c r="M43" i="2"/>
  <c r="K85" i="2"/>
  <c r="M65" i="2"/>
  <c r="M65" i="12" s="1"/>
  <c r="M39" i="12" s="1"/>
  <c r="M59" i="2"/>
  <c r="M59" i="12" s="1"/>
  <c r="M38" i="2"/>
  <c r="M32" i="2"/>
  <c r="L41" i="2"/>
  <c r="L84" i="2" s="1"/>
  <c r="K41" i="2"/>
  <c r="K84" i="2" s="1"/>
  <c r="J41" i="2"/>
  <c r="J84" i="2" s="1"/>
  <c r="H41" i="2"/>
  <c r="K69" i="10" l="1"/>
  <c r="H69" i="10"/>
  <c r="H69" i="12"/>
  <c r="H83" i="12" s="1"/>
  <c r="H83" i="2"/>
  <c r="J69" i="10"/>
  <c r="G69" i="10"/>
  <c r="K70" i="11"/>
  <c r="K70" i="10"/>
  <c r="G69" i="11"/>
  <c r="G83" i="2"/>
  <c r="J70" i="11"/>
  <c r="L70" i="11"/>
  <c r="L70" i="10"/>
  <c r="L83" i="2"/>
  <c r="L69" i="12"/>
  <c r="L83" i="12" s="1"/>
  <c r="J70" i="10"/>
  <c r="J83" i="2"/>
  <c r="J69" i="12"/>
  <c r="J83" i="12" s="1"/>
  <c r="M82" i="12"/>
  <c r="G70" i="11"/>
  <c r="G70" i="12"/>
  <c r="G83" i="12"/>
  <c r="G81" i="12"/>
  <c r="M41" i="12"/>
  <c r="M84" i="12" s="1"/>
  <c r="G70" i="10"/>
  <c r="L69" i="10"/>
  <c r="L69" i="11"/>
  <c r="J41" i="11"/>
  <c r="J84" i="11" s="1"/>
  <c r="L41" i="10"/>
  <c r="L84" i="10" s="1"/>
  <c r="H41" i="10"/>
  <c r="H84" i="10" s="1"/>
  <c r="I41" i="10"/>
  <c r="I84" i="10" s="1"/>
  <c r="K41" i="11"/>
  <c r="K84" i="11" s="1"/>
  <c r="I41" i="11"/>
  <c r="I84" i="11" s="1"/>
  <c r="J41" i="10"/>
  <c r="J84" i="10" s="1"/>
  <c r="K41" i="10"/>
  <c r="K84" i="10" s="1"/>
  <c r="L41" i="11"/>
  <c r="L84" i="11" s="1"/>
  <c r="H41" i="11"/>
  <c r="H84" i="11" s="1"/>
  <c r="M67" i="10"/>
  <c r="M67" i="11"/>
  <c r="I60" i="11"/>
  <c r="I81" i="11" s="1"/>
  <c r="I60" i="10"/>
  <c r="I81" i="10" s="1"/>
  <c r="M66" i="10"/>
  <c r="M40" i="10" s="1"/>
  <c r="M66" i="11"/>
  <c r="M40" i="11" s="1"/>
  <c r="J60" i="11"/>
  <c r="J83" i="11" s="1"/>
  <c r="J60" i="10"/>
  <c r="J83" i="10" s="1"/>
  <c r="M54" i="10"/>
  <c r="M54" i="11"/>
  <c r="G81" i="2"/>
  <c r="G60" i="11"/>
  <c r="G81" i="11" s="1"/>
  <c r="G60" i="10"/>
  <c r="M64" i="11"/>
  <c r="M64" i="10"/>
  <c r="L82" i="10"/>
  <c r="M59" i="11"/>
  <c r="M59" i="10"/>
  <c r="M55" i="11"/>
  <c r="M55" i="10"/>
  <c r="H60" i="10"/>
  <c r="H81" i="10" s="1"/>
  <c r="H60" i="11"/>
  <c r="H81" i="11" s="1"/>
  <c r="M65" i="11"/>
  <c r="M65" i="10"/>
  <c r="M56" i="11"/>
  <c r="M56" i="10"/>
  <c r="G41" i="10"/>
  <c r="G84" i="10" s="1"/>
  <c r="J82" i="10"/>
  <c r="G41" i="11"/>
  <c r="G84" i="11" s="1"/>
  <c r="J82" i="11"/>
  <c r="M61" i="10"/>
  <c r="M61" i="11"/>
  <c r="K60" i="10"/>
  <c r="K81" i="10" s="1"/>
  <c r="K60" i="11"/>
  <c r="K83" i="11" s="1"/>
  <c r="M63" i="11"/>
  <c r="M63" i="10"/>
  <c r="M57" i="11"/>
  <c r="M57" i="10"/>
  <c r="L60" i="10"/>
  <c r="L60" i="11"/>
  <c r="L82" i="11"/>
  <c r="K82" i="10"/>
  <c r="K82" i="11"/>
  <c r="M40" i="2"/>
  <c r="M41" i="2"/>
  <c r="M39" i="2"/>
  <c r="M60" i="2"/>
  <c r="M60" i="12" s="1"/>
  <c r="L81" i="2"/>
  <c r="K81" i="2"/>
  <c r="J81" i="2"/>
  <c r="M35" i="2"/>
  <c r="M77" i="2" s="1"/>
  <c r="M58" i="2"/>
  <c r="M58" i="12" s="1"/>
  <c r="M85" i="11"/>
  <c r="I85" i="11"/>
  <c r="H85" i="11"/>
  <c r="G85" i="11"/>
  <c r="I82" i="11"/>
  <c r="H82" i="11"/>
  <c r="G82" i="11"/>
  <c r="M77" i="11"/>
  <c r="I77" i="11"/>
  <c r="H77" i="11"/>
  <c r="G77" i="11"/>
  <c r="M85" i="10"/>
  <c r="I85" i="10"/>
  <c r="H85" i="10"/>
  <c r="I82" i="10"/>
  <c r="H82" i="10"/>
  <c r="G82" i="10"/>
  <c r="G85" i="2"/>
  <c r="G83" i="10" l="1"/>
  <c r="M81" i="12"/>
  <c r="M41" i="11"/>
  <c r="M84" i="11" s="1"/>
  <c r="M69" i="2"/>
  <c r="L83" i="11"/>
  <c r="L83" i="10"/>
  <c r="I83" i="11"/>
  <c r="K83" i="10"/>
  <c r="G83" i="11"/>
  <c r="I83" i="10"/>
  <c r="H83" i="10"/>
  <c r="H83" i="11"/>
  <c r="M70" i="12"/>
  <c r="L81" i="10"/>
  <c r="J81" i="10"/>
  <c r="M82" i="10"/>
  <c r="G81" i="10"/>
  <c r="J81" i="11"/>
  <c r="M82" i="11"/>
  <c r="K81" i="11"/>
  <c r="L81" i="11"/>
  <c r="M58" i="11"/>
  <c r="M58" i="10"/>
  <c r="M39" i="10"/>
  <c r="M41" i="10"/>
  <c r="M84" i="10" s="1"/>
  <c r="M60" i="10"/>
  <c r="M60" i="11"/>
  <c r="M39" i="11"/>
  <c r="H77" i="2"/>
  <c r="H81" i="2"/>
  <c r="I81" i="2"/>
  <c r="M81" i="2"/>
  <c r="H82" i="2"/>
  <c r="I82" i="2"/>
  <c r="M82" i="2"/>
  <c r="H84" i="2"/>
  <c r="I84" i="2"/>
  <c r="M84" i="2"/>
  <c r="H85" i="2"/>
  <c r="I85" i="2"/>
  <c r="M85" i="2"/>
  <c r="M83" i="2" l="1"/>
  <c r="M69" i="12"/>
  <c r="M83" i="12" s="1"/>
  <c r="M69" i="11"/>
  <c r="M83" i="11" s="1"/>
  <c r="M69" i="10"/>
  <c r="M83" i="10" s="1"/>
  <c r="M70" i="11"/>
  <c r="M70" i="10"/>
  <c r="M81" i="10"/>
  <c r="M81" i="11"/>
  <c r="G84" i="2"/>
  <c r="G82" i="2" l="1"/>
  <c r="I80" i="10" l="1"/>
  <c r="I78" i="10"/>
  <c r="H80" i="10"/>
  <c r="H78" i="10"/>
  <c r="K80" i="10"/>
  <c r="L80" i="10"/>
  <c r="K80" i="2"/>
  <c r="K28" i="11"/>
  <c r="K80" i="11" s="1"/>
  <c r="L80" i="2"/>
  <c r="L28" i="11"/>
  <c r="L80" i="11" s="1"/>
  <c r="M21" i="10"/>
  <c r="H80" i="2"/>
  <c r="H28" i="11"/>
  <c r="H80" i="11" s="1"/>
  <c r="I80" i="2"/>
  <c r="I28" i="11"/>
  <c r="I80" i="11" s="1"/>
  <c r="J80" i="2"/>
  <c r="J28" i="11"/>
  <c r="J80" i="11" s="1"/>
  <c r="M73" i="10"/>
  <c r="G80" i="10"/>
  <c r="M23" i="10"/>
  <c r="G78" i="10"/>
  <c r="L23" i="11"/>
  <c r="K23" i="11"/>
  <c r="I23" i="11"/>
  <c r="H23" i="11"/>
  <c r="G23" i="11"/>
  <c r="J23" i="11"/>
  <c r="G24" i="2"/>
  <c r="M23" i="11" l="1"/>
  <c r="L78" i="10"/>
  <c r="M28" i="2"/>
  <c r="M80" i="2" s="1"/>
  <c r="G28" i="11"/>
  <c r="M28" i="11" s="1"/>
  <c r="M80" i="11" s="1"/>
  <c r="G80" i="2"/>
  <c r="K78" i="10"/>
  <c r="G25" i="2"/>
  <c r="L25" i="10"/>
  <c r="I25" i="10"/>
  <c r="L73" i="11"/>
  <c r="K73" i="11"/>
  <c r="J73" i="11"/>
  <c r="I73" i="11"/>
  <c r="H73" i="11"/>
  <c r="G80" i="11" l="1"/>
  <c r="G24" i="11"/>
  <c r="L79" i="10"/>
  <c r="G25" i="10"/>
  <c r="H25" i="10"/>
  <c r="M16" i="10"/>
  <c r="I79" i="10"/>
  <c r="G73" i="11"/>
  <c r="M73" i="11" s="1"/>
  <c r="J80" i="10" l="1"/>
  <c r="J25" i="10"/>
  <c r="G78" i="11"/>
  <c r="G74" i="2"/>
  <c r="K25" i="10"/>
  <c r="G25" i="11"/>
  <c r="G74" i="11" s="1"/>
  <c r="G79" i="2"/>
  <c r="M20" i="10"/>
  <c r="G79" i="10"/>
  <c r="M14" i="10"/>
  <c r="H79" i="10"/>
  <c r="M28" i="10"/>
  <c r="J25" i="2"/>
  <c r="J24" i="11"/>
  <c r="J78" i="11" s="1"/>
  <c r="L78" i="2"/>
  <c r="J78" i="2"/>
  <c r="K78" i="2"/>
  <c r="M73" i="2"/>
  <c r="G78" i="2"/>
  <c r="M23" i="2"/>
  <c r="M24" i="10" l="1"/>
  <c r="M78" i="10" s="1"/>
  <c r="J78" i="10"/>
  <c r="G86" i="11"/>
  <c r="G79" i="11"/>
  <c r="J79" i="10"/>
  <c r="M25" i="10"/>
  <c r="K79" i="10"/>
  <c r="M80" i="10"/>
  <c r="I25" i="2"/>
  <c r="I24" i="11"/>
  <c r="I78" i="11" s="1"/>
  <c r="I78" i="2"/>
  <c r="L25" i="2"/>
  <c r="L24" i="11"/>
  <c r="L78" i="11" s="1"/>
  <c r="H24" i="11"/>
  <c r="H25" i="2"/>
  <c r="H78" i="2"/>
  <c r="J79" i="2"/>
  <c r="J25" i="11"/>
  <c r="J74" i="2"/>
  <c r="K25" i="2"/>
  <c r="K24" i="11"/>
  <c r="M24" i="2"/>
  <c r="M78" i="2" s="1"/>
  <c r="G86" i="2"/>
  <c r="M79" i="10" l="1"/>
  <c r="H78" i="11"/>
  <c r="M24" i="11"/>
  <c r="M78" i="11" s="1"/>
  <c r="J86" i="2"/>
  <c r="J74" i="11"/>
  <c r="J86" i="11" s="1"/>
  <c r="J79" i="11"/>
  <c r="H79" i="2"/>
  <c r="H74" i="2"/>
  <c r="H25" i="11"/>
  <c r="L25" i="11"/>
  <c r="L79" i="2"/>
  <c r="L74" i="2"/>
  <c r="I25" i="11"/>
  <c r="I79" i="2"/>
  <c r="I74" i="2"/>
  <c r="K78" i="11"/>
  <c r="K25" i="11"/>
  <c r="K79" i="2"/>
  <c r="M25" i="2"/>
  <c r="M79" i="2" s="1"/>
  <c r="K74" i="2"/>
  <c r="M25" i="11" l="1"/>
  <c r="M79" i="11" s="1"/>
  <c r="H86" i="2"/>
  <c r="I86" i="2"/>
  <c r="L86" i="2"/>
  <c r="I74" i="11"/>
  <c r="I86" i="11" s="1"/>
  <c r="I79" i="11"/>
  <c r="L74" i="11"/>
  <c r="L86" i="11" s="1"/>
  <c r="L79" i="11"/>
  <c r="H79" i="11"/>
  <c r="H74" i="11"/>
  <c r="H86" i="11" s="1"/>
  <c r="K86" i="2"/>
  <c r="M74" i="2"/>
  <c r="K79" i="11"/>
  <c r="K74" i="11"/>
  <c r="M86" i="2" l="1"/>
  <c r="K86" i="11"/>
  <c r="M74" i="11"/>
  <c r="M86" i="11" s="1"/>
  <c r="M13" i="10" l="1"/>
  <c r="M32" i="10" l="1"/>
  <c r="M77" i="10" s="1"/>
  <c r="L74" i="10"/>
  <c r="L86" i="10" s="1"/>
  <c r="L77" i="10"/>
  <c r="K74" i="10"/>
  <c r="K86" i="10" s="1"/>
  <c r="K77" i="10"/>
  <c r="J74" i="10"/>
  <c r="J86" i="10" s="1"/>
  <c r="J77" i="10"/>
  <c r="I74" i="10"/>
  <c r="I86" i="10" s="1"/>
  <c r="I77" i="10"/>
  <c r="H74" i="10"/>
  <c r="H86" i="10" s="1"/>
  <c r="H77" i="10"/>
  <c r="G77" i="10"/>
  <c r="G74" i="10"/>
  <c r="G86" i="10" s="1"/>
  <c r="M74" i="10" l="1"/>
  <c r="M8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tc={573D0075-5073-457D-8DB9-914357A28138}</author>
  </authors>
  <commentList>
    <comment ref="G83" authorId="0" shapeId="0" xr:uid="{573D0075-5073-457D-8DB9-914357A28138}">
      <text>
        <t>[Threaded comment]
Your version of Excel allows you to read this threaded comment; however, any edits to it will get removed if the file is opened in a newer version of Excel. Learn more: https://go.microsoft.com/fwlink/?linkid=870924
Comment:
    @Tibbetts, Joe do you happen to know why this QA test always tests red? I can't see an issue in the formula but was just curious.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tc={FDF2F99A-2E22-496B-BE4D-D6D5DAD3BF57}</author>
  </authors>
  <commentList>
    <comment ref="G83" authorId="0" shapeId="0" xr:uid="{FDF2F99A-2E22-496B-BE4D-D6D5DAD3BF57}">
      <text>
        <t>[Threaded comment]
Your version of Excel allows you to read this threaded comment; however, any edits to it will get removed if the file is opened in a newer version of Excel. Learn more: https://go.microsoft.com/fwlink/?linkid=870924
Comment:
    @Tibbetts, Joe do you happen to know why this QA test always tests red? I can't see an issue in the formula but was just curious.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tc={3114DEB9-2214-450F-9F50-36BC76213D48}</author>
  </authors>
  <commentList>
    <comment ref="G83" authorId="0" shapeId="0" xr:uid="{3114DEB9-2214-450F-9F50-36BC76213D48}">
      <text>
        <t>[Threaded comment]
Your version of Excel allows you to read this threaded comment; however, any edits to it will get removed if the file is opened in a newer version of Excel. Learn more: https://go.microsoft.com/fwlink/?linkid=870924
Comment:
    @Tibbetts, Joe do you happen to know why this QA test always tests red? I can't see an issue in the formula but was just curious.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tc={70E91090-C5CD-4C19-B357-64EF749C4CA9}</author>
  </authors>
  <commentList>
    <comment ref="G83" authorId="0" shapeId="0" xr:uid="{70E91090-C5CD-4C19-B357-64EF749C4CA9}">
      <text>
        <t>[Threaded comment]
Your version of Excel allows you to read this threaded comment; however, any edits to it will get removed if the file is opened in a newer version of Excel. Learn more: https://go.microsoft.com/fwlink/?linkid=870924
Comment:
    @Tibbetts, Joe do you happen to know why this QA test always tests red? I can't see an issue in the formula but was just curious.</t>
      </text>
    </comment>
  </commentList>
</comments>
</file>

<file path=xl/sharedStrings.xml><?xml version="1.0" encoding="utf-8"?>
<sst xmlns="http://schemas.openxmlformats.org/spreadsheetml/2006/main" count="2662" uniqueCount="331">
  <si>
    <t>All queries on the content of this workbook should be sent to:</t>
  </si>
  <si>
    <t>water-company-plan@environment-agency.gov.uk</t>
  </si>
  <si>
    <t>Environment Agency template version:</t>
  </si>
  <si>
    <t>Updated 1 March 2024</t>
  </si>
  <si>
    <t> </t>
  </si>
  <si>
    <t xml:space="preserve">WRMP Annual Review data return submission </t>
  </si>
  <si>
    <t>Water company:</t>
  </si>
  <si>
    <t>Thames Water</t>
  </si>
  <si>
    <t>Reporting year of data submission</t>
  </si>
  <si>
    <t>2023/24</t>
  </si>
  <si>
    <t>WRMP reporting against:</t>
  </si>
  <si>
    <t>WRMP19</t>
  </si>
  <si>
    <t>Signed:</t>
  </si>
  <si>
    <t>D Watts</t>
  </si>
  <si>
    <t>Dated:</t>
  </si>
  <si>
    <t>Responsible Officer:</t>
  </si>
  <si>
    <t>David Watts</t>
  </si>
  <si>
    <t xml:space="preserve">Version of data submission: </t>
  </si>
  <si>
    <t>[Digital signature is acceptable]</t>
  </si>
  <si>
    <t>Confirmation of quality checks and assurance undertaken as part of Annual Review data return</t>
  </si>
  <si>
    <t>QA checks have been passed for all resource zone and water company level supply-balance data provided</t>
  </si>
  <si>
    <t>Data provided has been derived by following the guidance in the Annual Review technical guidance document</t>
  </si>
  <si>
    <t>Data provided has been assured and signed off by the appropriate governance group/individual</t>
  </si>
  <si>
    <t>Data that has been provided is factually accurate and consistent with metrics reported through other performance assessment processes</t>
  </si>
  <si>
    <t>WRMP ANNUAL REVIEW DATA TEMPLATE - WATER BALANCE COMPONENTS</t>
  </si>
  <si>
    <t xml:space="preserve">Number of resource zones: </t>
  </si>
  <si>
    <t xml:space="preserve">Year of data submission: </t>
  </si>
  <si>
    <t xml:space="preserve">Reporting against WRMP: </t>
  </si>
  <si>
    <t>WRMP19 (with leakage forecast updated using the Ofwat convergent methodology)</t>
  </si>
  <si>
    <t>Scenario:</t>
  </si>
  <si>
    <t>Outturn</t>
  </si>
  <si>
    <t>(Delete/insert columns appropriate to the number of resource zones)</t>
  </si>
  <si>
    <t>Row numbering in line with WRMP structure</t>
  </si>
  <si>
    <t>Component</t>
  </si>
  <si>
    <t>Derivation and type of data</t>
  </si>
  <si>
    <t>Units</t>
  </si>
  <si>
    <t>DP</t>
  </si>
  <si>
    <t>Data requirement</t>
  </si>
  <si>
    <t>Guildford</t>
  </si>
  <si>
    <t>Henley</t>
  </si>
  <si>
    <t>Kennet Valley</t>
  </si>
  <si>
    <t>London</t>
  </si>
  <si>
    <t>SWA</t>
  </si>
  <si>
    <t>SWOX</t>
  </si>
  <si>
    <t>Water company total data</t>
  </si>
  <si>
    <t>Page or section reference in AR narrative or report</t>
  </si>
  <si>
    <t>Notes on data provided</t>
  </si>
  <si>
    <t>SUPPLY</t>
  </si>
  <si>
    <t>Resources</t>
  </si>
  <si>
    <r>
      <t>1</t>
    </r>
    <r>
      <rPr>
        <vertAlign val="subscript"/>
        <sz val="10"/>
        <rFont val="Arial"/>
        <family val="2"/>
      </rPr>
      <t>AR</t>
    </r>
  </si>
  <si>
    <t>Raw water abstracted</t>
  </si>
  <si>
    <t xml:space="preserve">Input outturn data </t>
  </si>
  <si>
    <t>Ml/d</t>
  </si>
  <si>
    <t>2dp</t>
  </si>
  <si>
    <t>Required</t>
  </si>
  <si>
    <r>
      <t>2.1</t>
    </r>
    <r>
      <rPr>
        <sz val="7"/>
        <rFont val="Arial"/>
        <family val="2"/>
      </rPr>
      <t>AR</t>
    </r>
  </si>
  <si>
    <t>Internal raw water imported (in the reporting year)</t>
  </si>
  <si>
    <t>Input outturn data (Observed/recorded transfer volumes)</t>
  </si>
  <si>
    <r>
      <t>3.1</t>
    </r>
    <r>
      <rPr>
        <sz val="7"/>
        <rFont val="Arial"/>
        <family val="2"/>
      </rPr>
      <t>AR</t>
    </r>
  </si>
  <si>
    <t>Internal potable water imported (in the reporting year)</t>
  </si>
  <si>
    <r>
      <t>5.2</t>
    </r>
    <r>
      <rPr>
        <sz val="7"/>
        <rFont val="Arial"/>
        <family val="2"/>
      </rPr>
      <t>AR</t>
    </r>
  </si>
  <si>
    <t>Internal raw water exported (in the reporting year)</t>
  </si>
  <si>
    <r>
      <t>6.1</t>
    </r>
    <r>
      <rPr>
        <sz val="7"/>
        <rFont val="Arial"/>
        <family val="2"/>
      </rPr>
      <t>AR</t>
    </r>
  </si>
  <si>
    <t>Internal potable water exported (in the reporting year)</t>
  </si>
  <si>
    <r>
      <rPr>
        <vertAlign val="subscript"/>
        <sz val="15"/>
        <rFont val="Arial"/>
        <family val="2"/>
      </rPr>
      <t>2.2</t>
    </r>
    <r>
      <rPr>
        <vertAlign val="subscript"/>
        <sz val="10"/>
        <rFont val="Arial"/>
        <family val="2"/>
      </rPr>
      <t>AR</t>
    </r>
  </si>
  <si>
    <t>External raw water imported (in the reporting year)</t>
  </si>
  <si>
    <t>Input most challenging contractual volumes</t>
  </si>
  <si>
    <r>
      <rPr>
        <vertAlign val="subscript"/>
        <sz val="15"/>
        <rFont val="Arial"/>
        <family val="2"/>
      </rPr>
      <t>3.2</t>
    </r>
    <r>
      <rPr>
        <vertAlign val="subscript"/>
        <sz val="10"/>
        <rFont val="Arial"/>
        <family val="2"/>
      </rPr>
      <t>AR</t>
    </r>
  </si>
  <si>
    <t>External potable water imported (in the reporting year)</t>
  </si>
  <si>
    <r>
      <rPr>
        <vertAlign val="subscript"/>
        <sz val="15"/>
        <rFont val="Arial"/>
        <family val="2"/>
      </rPr>
      <t>5.3</t>
    </r>
    <r>
      <rPr>
        <vertAlign val="subscript"/>
        <sz val="10"/>
        <rFont val="Arial"/>
        <family val="2"/>
      </rPr>
      <t>AR</t>
    </r>
  </si>
  <si>
    <t>External raw water exported (in the reporting year)</t>
  </si>
  <si>
    <r>
      <rPr>
        <vertAlign val="subscript"/>
        <sz val="15"/>
        <rFont val="Arial"/>
        <family val="2"/>
      </rPr>
      <t>6.2</t>
    </r>
    <r>
      <rPr>
        <vertAlign val="subscript"/>
        <sz val="10"/>
        <rFont val="Arial"/>
        <family val="2"/>
      </rPr>
      <t>AR</t>
    </r>
  </si>
  <si>
    <t>External potable water exported (in the reporting year)</t>
  </si>
  <si>
    <t>If applicable</t>
  </si>
  <si>
    <r>
      <rPr>
        <sz val="10"/>
        <rFont val="Arial"/>
        <family val="2"/>
      </rPr>
      <t>5.1</t>
    </r>
    <r>
      <rPr>
        <vertAlign val="subscript"/>
        <sz val="10"/>
        <rFont val="Arial"/>
        <family val="2"/>
      </rPr>
      <t>AR</t>
    </r>
  </si>
  <si>
    <t>Non potable water supplied</t>
  </si>
  <si>
    <r>
      <t>7</t>
    </r>
    <r>
      <rPr>
        <vertAlign val="subscript"/>
        <sz val="11"/>
        <rFont val="Arial"/>
        <family val="2"/>
      </rPr>
      <t>AR</t>
    </r>
  </si>
  <si>
    <r>
      <t xml:space="preserve">Deployable output </t>
    </r>
    <r>
      <rPr>
        <sz val="10"/>
        <color rgb="FFFF0000"/>
        <rFont val="Arial"/>
        <family val="2"/>
      </rPr>
      <t>(please include and reflect the changes to DO, the sum of 8.1, 8.2 and 8.3, in the WRMP19 tables)</t>
    </r>
  </si>
  <si>
    <t>Input dry year figure</t>
  </si>
  <si>
    <r>
      <t>12</t>
    </r>
    <r>
      <rPr>
        <sz val="7"/>
        <rFont val="Arial"/>
        <family val="2"/>
      </rPr>
      <t xml:space="preserve">AR </t>
    </r>
  </si>
  <si>
    <t>Water Available For Use (own sources)</t>
  </si>
  <si>
    <t xml:space="preserve">(Deployable Output + changes to DO) - (Treatment works losses and operational use + outage experienced). </t>
  </si>
  <si>
    <r>
      <t>13</t>
    </r>
    <r>
      <rPr>
        <sz val="7"/>
        <rFont val="Arial"/>
        <family val="2"/>
      </rPr>
      <t>AR</t>
    </r>
  </si>
  <si>
    <t>Total Water Available For Use</t>
  </si>
  <si>
    <t>WAFU own sources + (total water imported) - (total water exported). Total WAFU is based on external transfers reported as the most challenging scenario for contractual volumes as stated in Appendix 1 of the technical annex and internal transfers reported as outturn volumes.</t>
  </si>
  <si>
    <t>Process Losses</t>
  </si>
  <si>
    <r>
      <t>9</t>
    </r>
    <r>
      <rPr>
        <vertAlign val="subscript"/>
        <sz val="10"/>
        <rFont val="Arial"/>
        <family val="2"/>
      </rPr>
      <t>AR</t>
    </r>
  </si>
  <si>
    <t xml:space="preserve">Raw water losses, treatment works losses and operational use </t>
  </si>
  <si>
    <r>
      <t>10</t>
    </r>
    <r>
      <rPr>
        <vertAlign val="subscript"/>
        <sz val="10"/>
        <rFont val="Arial"/>
        <family val="2"/>
      </rPr>
      <t>AR</t>
    </r>
  </si>
  <si>
    <t xml:space="preserve">Total outage experienced </t>
  </si>
  <si>
    <r>
      <t>10.1</t>
    </r>
    <r>
      <rPr>
        <vertAlign val="subscript"/>
        <sz val="10"/>
        <color rgb="FF000000"/>
        <rFont val="Arial"/>
        <family val="2"/>
      </rPr>
      <t>AR</t>
    </r>
  </si>
  <si>
    <t xml:space="preserve">Unplanned outage </t>
  </si>
  <si>
    <t xml:space="preserve">Input outturn data (10.1AR and 10.2AR should add together to make 10AR) </t>
  </si>
  <si>
    <t xml:space="preserve">Optional </t>
  </si>
  <si>
    <r>
      <t>10.2</t>
    </r>
    <r>
      <rPr>
        <vertAlign val="subscript"/>
        <sz val="10"/>
        <color rgb="FF000000"/>
        <rFont val="Arial"/>
        <family val="2"/>
      </rPr>
      <t>AR</t>
    </r>
  </si>
  <si>
    <t xml:space="preserve">Planned outage </t>
  </si>
  <si>
    <t>DEMAND</t>
  </si>
  <si>
    <r>
      <t>11</t>
    </r>
    <r>
      <rPr>
        <vertAlign val="subscript"/>
        <sz val="10"/>
        <rFont val="Arial"/>
        <family val="2"/>
      </rPr>
      <t>AR</t>
    </r>
  </si>
  <si>
    <t>Distribution input (in reporting year)</t>
  </si>
  <si>
    <t>Outturn data for: 
Total household and non-household consumption + water taken unbilled + distribution system operational losses + total leakage</t>
  </si>
  <si>
    <r>
      <rPr>
        <sz val="10"/>
        <rFont val="Arial"/>
        <family val="2"/>
      </rPr>
      <t>12.1</t>
    </r>
    <r>
      <rPr>
        <vertAlign val="subscript"/>
        <sz val="10"/>
        <rFont val="Arial"/>
        <family val="2"/>
      </rPr>
      <t>AR</t>
    </r>
  </si>
  <si>
    <t xml:space="preserve">Non potable water demand/consumption </t>
  </si>
  <si>
    <t>Input outturn data</t>
  </si>
  <si>
    <t>Consumption</t>
  </si>
  <si>
    <r>
      <t>23</t>
    </r>
    <r>
      <rPr>
        <vertAlign val="subscript"/>
        <sz val="10"/>
        <rFont val="Arial"/>
        <family val="2"/>
      </rPr>
      <t>AR</t>
    </r>
  </si>
  <si>
    <t>Measured non household - consumption</t>
  </si>
  <si>
    <r>
      <t>24</t>
    </r>
    <r>
      <rPr>
        <vertAlign val="subscript"/>
        <sz val="10"/>
        <rFont val="Arial"/>
        <family val="2"/>
      </rPr>
      <t>AR</t>
    </r>
  </si>
  <si>
    <t>Unmeasured non household - consumption</t>
  </si>
  <si>
    <r>
      <t>25</t>
    </r>
    <r>
      <rPr>
        <vertAlign val="subscript"/>
        <sz val="10"/>
        <rFont val="Arial"/>
        <family val="2"/>
      </rPr>
      <t>AR</t>
    </r>
  </si>
  <si>
    <t>Measured household - consumption</t>
  </si>
  <si>
    <r>
      <t>26</t>
    </r>
    <r>
      <rPr>
        <vertAlign val="subscript"/>
        <sz val="10"/>
        <rFont val="Arial"/>
        <family val="2"/>
      </rPr>
      <t>AR</t>
    </r>
  </si>
  <si>
    <t>Unmeasured household - consumption</t>
  </si>
  <si>
    <r>
      <t>29</t>
    </r>
    <r>
      <rPr>
        <vertAlign val="subscript"/>
        <sz val="10"/>
        <rFont val="Arial"/>
        <family val="2"/>
      </rPr>
      <t>AR</t>
    </r>
  </si>
  <si>
    <t>Measured household - pcc</t>
  </si>
  <si>
    <t>Outturn data:
(Measured household consumption * 1,000,000) / (measured household population * 1,000)</t>
  </si>
  <si>
    <t>l/h/d</t>
  </si>
  <si>
    <t>0dp</t>
  </si>
  <si>
    <r>
      <t>30</t>
    </r>
    <r>
      <rPr>
        <vertAlign val="subscript"/>
        <sz val="10"/>
        <rFont val="Arial"/>
        <family val="2"/>
      </rPr>
      <t>AR</t>
    </r>
  </si>
  <si>
    <t>Unmeasured household - pcc</t>
  </si>
  <si>
    <t>Outturn data:
(Unmeasured household consumption * 1,000,000) / (Unmeasured household population * 1,000)</t>
  </si>
  <si>
    <r>
      <t>31</t>
    </r>
    <r>
      <rPr>
        <vertAlign val="subscript"/>
        <sz val="10"/>
        <rFont val="Arial"/>
        <family val="2"/>
      </rPr>
      <t>AR</t>
    </r>
  </si>
  <si>
    <t>Average household - pcc</t>
  </si>
  <si>
    <t>Outturn data:
(Measured and unmeasured household consumption * 1,000,000) / (measured and unmeasured household population * 1,000)</t>
  </si>
  <si>
    <r>
      <t>32</t>
    </r>
    <r>
      <rPr>
        <vertAlign val="subscript"/>
        <sz val="10"/>
        <rFont val="Arial"/>
        <family val="2"/>
      </rPr>
      <t>AR</t>
    </r>
  </si>
  <si>
    <t>Water taken unbilled</t>
  </si>
  <si>
    <r>
      <t>33</t>
    </r>
    <r>
      <rPr>
        <vertAlign val="subscript"/>
        <sz val="10"/>
        <rFont val="Arial"/>
        <family val="2"/>
      </rPr>
      <t>AR</t>
    </r>
  </si>
  <si>
    <t>Distribution system operational use</t>
  </si>
  <si>
    <t>Leakage</t>
  </si>
  <si>
    <r>
      <t>34</t>
    </r>
    <r>
      <rPr>
        <vertAlign val="subscript"/>
        <sz val="10"/>
        <rFont val="Arial"/>
        <family val="2"/>
      </rPr>
      <t>AR</t>
    </r>
  </si>
  <si>
    <t>Measured non household - uspl</t>
  </si>
  <si>
    <r>
      <t>35</t>
    </r>
    <r>
      <rPr>
        <vertAlign val="subscript"/>
        <sz val="10"/>
        <rFont val="Arial"/>
        <family val="2"/>
      </rPr>
      <t>AR</t>
    </r>
  </si>
  <si>
    <t>Unmeasured non-household - uspl</t>
  </si>
  <si>
    <r>
      <t>36</t>
    </r>
    <r>
      <rPr>
        <vertAlign val="subscript"/>
        <sz val="10"/>
        <rFont val="Arial"/>
        <family val="2"/>
      </rPr>
      <t>AR</t>
    </r>
  </si>
  <si>
    <t>Measured household - uspl</t>
  </si>
  <si>
    <r>
      <t>37</t>
    </r>
    <r>
      <rPr>
        <vertAlign val="subscript"/>
        <sz val="10"/>
        <rFont val="Arial"/>
        <family val="2"/>
      </rPr>
      <t>AR</t>
    </r>
  </si>
  <si>
    <t>Unmeasured household - uspl</t>
  </si>
  <si>
    <r>
      <t>38</t>
    </r>
    <r>
      <rPr>
        <vertAlign val="subscript"/>
        <sz val="10"/>
        <rFont val="Arial"/>
        <family val="2"/>
      </rPr>
      <t>AR</t>
    </r>
  </si>
  <si>
    <t>Void properties - uspl</t>
  </si>
  <si>
    <r>
      <t>39</t>
    </r>
    <r>
      <rPr>
        <vertAlign val="subscript"/>
        <sz val="10"/>
        <rFont val="Arial"/>
        <family val="2"/>
      </rPr>
      <t>AR</t>
    </r>
  </si>
  <si>
    <t>Distribution Losses</t>
  </si>
  <si>
    <r>
      <t>40</t>
    </r>
    <r>
      <rPr>
        <vertAlign val="subscript"/>
        <sz val="10"/>
        <rFont val="Arial"/>
        <family val="2"/>
      </rPr>
      <t>AR</t>
    </r>
  </si>
  <si>
    <t>Total leakage</t>
  </si>
  <si>
    <t>Outturn data: Total USPL + distribution losses</t>
  </si>
  <si>
    <t>CUSTOMERS</t>
  </si>
  <si>
    <t>Properties</t>
  </si>
  <si>
    <r>
      <t>42</t>
    </r>
    <r>
      <rPr>
        <vertAlign val="subscript"/>
        <sz val="10"/>
        <rFont val="Arial"/>
        <family val="2"/>
      </rPr>
      <t>AR</t>
    </r>
  </si>
  <si>
    <t>Measured non-household - properties</t>
  </si>
  <si>
    <t xml:space="preserve">Input end of reporting year data </t>
  </si>
  <si>
    <t>000's</t>
  </si>
  <si>
    <t>3dp</t>
  </si>
  <si>
    <r>
      <t>43</t>
    </r>
    <r>
      <rPr>
        <vertAlign val="subscript"/>
        <sz val="10"/>
        <rFont val="Arial"/>
        <family val="2"/>
      </rPr>
      <t>AR</t>
    </r>
  </si>
  <si>
    <t>Unmeasured non-household - properties</t>
  </si>
  <si>
    <r>
      <t>44</t>
    </r>
    <r>
      <rPr>
        <sz val="7"/>
        <color theme="1"/>
        <rFont val="Arial"/>
        <family val="2"/>
      </rPr>
      <t>AR</t>
    </r>
  </si>
  <si>
    <t>Void non households - properties</t>
  </si>
  <si>
    <r>
      <t>45</t>
    </r>
    <r>
      <rPr>
        <vertAlign val="subscript"/>
        <sz val="10"/>
        <rFont val="Arial"/>
        <family val="2"/>
      </rPr>
      <t>AR</t>
    </r>
  </si>
  <si>
    <t>Measured household - properties (excl. voids)</t>
  </si>
  <si>
    <r>
      <t>45.7</t>
    </r>
    <r>
      <rPr>
        <vertAlign val="subscript"/>
        <sz val="10"/>
        <rFont val="Arial"/>
        <family val="2"/>
      </rPr>
      <t>AR</t>
    </r>
  </si>
  <si>
    <t>Measured household void properties</t>
  </si>
  <si>
    <r>
      <t>46</t>
    </r>
    <r>
      <rPr>
        <vertAlign val="subscript"/>
        <sz val="10"/>
        <rFont val="Arial"/>
        <family val="2"/>
      </rPr>
      <t>AR</t>
    </r>
  </si>
  <si>
    <t>Unmeasured household - properties (excl. voids)</t>
  </si>
  <si>
    <r>
      <t>47</t>
    </r>
    <r>
      <rPr>
        <vertAlign val="subscript"/>
        <sz val="10"/>
        <rFont val="Arial"/>
        <family val="2"/>
      </rPr>
      <t>AR</t>
    </r>
  </si>
  <si>
    <t>Unmeasured household void properties</t>
  </si>
  <si>
    <r>
      <t>48</t>
    </r>
    <r>
      <rPr>
        <vertAlign val="subscript"/>
        <sz val="10"/>
        <rFont val="Arial"/>
        <family val="2"/>
      </rPr>
      <t>AR</t>
    </r>
  </si>
  <si>
    <t>Total resource zone properties (inc voids)</t>
  </si>
  <si>
    <t>End of reporting year data :
Total non-household properties + total void non-household properties + total household properties + total void household properties</t>
  </si>
  <si>
    <t>Population</t>
  </si>
  <si>
    <r>
      <t>49</t>
    </r>
    <r>
      <rPr>
        <vertAlign val="subscript"/>
        <sz val="10"/>
        <rFont val="Arial"/>
        <family val="2"/>
      </rPr>
      <t>AR</t>
    </r>
  </si>
  <si>
    <t>Measured non-household - population</t>
  </si>
  <si>
    <r>
      <t>50</t>
    </r>
    <r>
      <rPr>
        <vertAlign val="subscript"/>
        <sz val="10"/>
        <rFont val="Arial"/>
        <family val="2"/>
      </rPr>
      <t>AR</t>
    </r>
  </si>
  <si>
    <t>Unmeasured non-household - population</t>
  </si>
  <si>
    <r>
      <t>51</t>
    </r>
    <r>
      <rPr>
        <vertAlign val="subscript"/>
        <sz val="10"/>
        <rFont val="Arial"/>
        <family val="2"/>
      </rPr>
      <t>AR</t>
    </r>
  </si>
  <si>
    <t>Measured household - population</t>
  </si>
  <si>
    <r>
      <t>52</t>
    </r>
    <r>
      <rPr>
        <vertAlign val="subscript"/>
        <sz val="10"/>
        <rFont val="Arial"/>
        <family val="2"/>
      </rPr>
      <t>AR</t>
    </r>
  </si>
  <si>
    <t>Unmeasured household population</t>
  </si>
  <si>
    <r>
      <t>53</t>
    </r>
    <r>
      <rPr>
        <vertAlign val="subscript"/>
        <sz val="10"/>
        <rFont val="Arial"/>
        <family val="2"/>
      </rPr>
      <t>AR</t>
    </r>
  </si>
  <si>
    <t>Total resource zone population</t>
  </si>
  <si>
    <t>End of reporting year data: 
Unmeasured and measured household population + Unmeasured and measured non-household population</t>
  </si>
  <si>
    <t>Metering</t>
  </si>
  <si>
    <r>
      <t>57</t>
    </r>
    <r>
      <rPr>
        <vertAlign val="subscript"/>
        <sz val="10"/>
        <rFont val="Arial"/>
        <family val="2"/>
      </rPr>
      <t>AR</t>
    </r>
  </si>
  <si>
    <t>Total measured household metering penetration (incl. voids)</t>
  </si>
  <si>
    <t>Outturn data: 
Measured household properties exc. voids / (measured household properties exc. voids + unmeasured household properties exc. voids) + measured and unmeasured household void properties)</t>
  </si>
  <si>
    <t>%</t>
  </si>
  <si>
    <r>
      <t>57.1</t>
    </r>
    <r>
      <rPr>
        <sz val="7"/>
        <rFont val="Arial"/>
        <family val="2"/>
      </rPr>
      <t>AR</t>
    </r>
  </si>
  <si>
    <t xml:space="preserve">Total households with a meter installed </t>
  </si>
  <si>
    <t>Input outturn data (See technical annex for guidance)</t>
  </si>
  <si>
    <t>Optional</t>
  </si>
  <si>
    <r>
      <t>57.2</t>
    </r>
    <r>
      <rPr>
        <sz val="7"/>
        <rFont val="Arial"/>
        <family val="2"/>
      </rPr>
      <t>AR</t>
    </r>
  </si>
  <si>
    <t>Total numbers of household meters installed</t>
  </si>
  <si>
    <t>SUPPLY-DEMAND BALANCE</t>
  </si>
  <si>
    <r>
      <t>16</t>
    </r>
    <r>
      <rPr>
        <sz val="7"/>
        <rFont val="Arial"/>
        <family val="2"/>
      </rPr>
      <t>AR</t>
    </r>
  </si>
  <si>
    <t>Target headroom</t>
  </si>
  <si>
    <t>Input adjusted reporting year figure or DYAA WRMP value</t>
  </si>
  <si>
    <r>
      <t>18</t>
    </r>
    <r>
      <rPr>
        <sz val="7"/>
        <color theme="1"/>
        <rFont val="Arial"/>
        <family val="2"/>
      </rPr>
      <t>AR</t>
    </r>
  </si>
  <si>
    <t>Observed supply-demand balance (in reporting year)</t>
  </si>
  <si>
    <t xml:space="preserve">(Total WAFU - DI) - target headroom </t>
  </si>
  <si>
    <t>QA check 1</t>
  </si>
  <si>
    <t xml:space="preserve">Distribution input </t>
  </si>
  <si>
    <t>23AR + 24AR + 25AR + 26AR + 32AR + 33AR + 40AR</t>
  </si>
  <si>
    <t>QA check 2</t>
  </si>
  <si>
    <t>Water available for use (own sources)</t>
  </si>
  <si>
    <t>7AR - (9AR + 10AR)</t>
  </si>
  <si>
    <t>QA check 3</t>
  </si>
  <si>
    <t>Total WAFU</t>
  </si>
  <si>
    <t>12AR + (2.1AR + 3.1AR + 2.2AR + 3.2AR) - (5.2AR + 6.1AR + 5.3AR + 6.2AR)</t>
  </si>
  <si>
    <t>QA check 4</t>
  </si>
  <si>
    <t xml:space="preserve">Total outage </t>
  </si>
  <si>
    <t>10.1AR + 10.2AR</t>
  </si>
  <si>
    <t>This QA check is red as we have not completed the optional outage subcomponents</t>
  </si>
  <si>
    <t>QA check 5</t>
  </si>
  <si>
    <t>Total properties</t>
  </si>
  <si>
    <t>42AR + 43AR + 45AR + 45.7AR + 46AR + 47AR</t>
  </si>
  <si>
    <t>QA check 6</t>
  </si>
  <si>
    <t>Total population</t>
  </si>
  <si>
    <t>49AR + 50AR + 51AR + 52AR</t>
  </si>
  <si>
    <t>QA check 7</t>
  </si>
  <si>
    <t xml:space="preserve">Household metering </t>
  </si>
  <si>
    <t>42AR / (42AR + 43AR + 45.7AR + 47AR)</t>
  </si>
  <si>
    <t>Formula edited as the formula was in error in the template</t>
  </si>
  <si>
    <t>QA check 8</t>
  </si>
  <si>
    <t>Average pcc</t>
  </si>
  <si>
    <t>((25AR + 26AR) * 1,000,000) / ((49AR + 50AR) * 1,000))</t>
  </si>
  <si>
    <t>QA check 9</t>
  </si>
  <si>
    <t>34AR + 35AR + 36AR + 37AR + 38AR + 39AR</t>
  </si>
  <si>
    <t>QA check 10</t>
  </si>
  <si>
    <t>Supply-demand balance</t>
  </si>
  <si>
    <t>(13AR - 11AR) - 16AR</t>
  </si>
  <si>
    <t>Values returns as zero where calculated value equals input value</t>
  </si>
  <si>
    <t>For volumetric metrics, QA value will show as red text where calculated value +/- 0.1 Ml/d from entered values.</t>
  </si>
  <si>
    <t xml:space="preserve">For population and property QA, value will show as red text where calculated value is +/- 0.01 (10) difference from entered values </t>
  </si>
  <si>
    <t xml:space="preserve">Dry year uplifted/adjusted </t>
  </si>
  <si>
    <t>Doesn't fully align with abstration returns due to correction for meter error</t>
  </si>
  <si>
    <t xml:space="preserve">Critical period uplifted/adjusted </t>
  </si>
  <si>
    <t>WRMP19 Scheme delivery</t>
  </si>
  <si>
    <t>Latest forecast</t>
  </si>
  <si>
    <t>WRMP19 schemes</t>
  </si>
  <si>
    <t>2020-21</t>
  </si>
  <si>
    <t>2021-22</t>
  </si>
  <si>
    <t>2022-23</t>
  </si>
  <si>
    <t>2023-24</t>
  </si>
  <si>
    <t>2024-25</t>
  </si>
  <si>
    <t>Scheme outcome description as per final published WRMP19</t>
  </si>
  <si>
    <t>Reference as per final published WRMP19</t>
  </si>
  <si>
    <t>WRZ</t>
  </si>
  <si>
    <t>Benefits to be delivered (Ml/d)</t>
  </si>
  <si>
    <t>Delivery date</t>
  </si>
  <si>
    <t>Category</t>
  </si>
  <si>
    <t>Status</t>
  </si>
  <si>
    <t>Further information</t>
  </si>
  <si>
    <t>Didcot Licence transfer</t>
  </si>
  <si>
    <t>RWP_Didcot</t>
  </si>
  <si>
    <t>Supply-side 2020-25</t>
  </si>
  <si>
    <t>On-track</t>
  </si>
  <si>
    <t xml:space="preserve">The new temporary licence trade agreement with RWE Npower at Didcot, covering AMP7, was signed and came into force from 1st April 2020. The increase in target output from the trade, from 18 Ml/d to 24 Ml/d, is based on a reassessment of the benefits rather than reflective of a material change to the agreement itself. </t>
  </si>
  <si>
    <t>--select--</t>
  </si>
  <si>
    <t>New River Head</t>
  </si>
  <si>
    <t>New River Head - Removal of Constraints 3Mld</t>
  </si>
  <si>
    <t>N/A</t>
  </si>
  <si>
    <t>Deferred</t>
  </si>
  <si>
    <t xml:space="preserve">The New River Head scheme requires further ground investigation work, which has been scoped, before the availability of the scheme can be confirmed and the solution can be fully defined.  The benefit has been zeroed pending conclusion of these investigations.   </t>
  </si>
  <si>
    <t>Horton Kirby ASR</t>
  </si>
  <si>
    <t xml:space="preserve">Horton Kirby ASR is being progressed, but due to the length of time that the aquifer conditioning stage requires, the scheme will now deliver by the end of AMP8.   </t>
  </si>
  <si>
    <t>Southfleet and Greenhithe</t>
  </si>
  <si>
    <t>Groundwater Southfleet/Greenhithe (new WTW) - 8 MLD</t>
  </si>
  <si>
    <t>Other (explain in further information)</t>
  </si>
  <si>
    <t xml:space="preserve">The delivery of Southfleet and Greenhithe has been deferred beyond 2050, in part due to one of the key drivers for the scheme, the London Resort, being indefinitely delayed. </t>
  </si>
  <si>
    <t>Ladymead</t>
  </si>
  <si>
    <t>Ladymead WTW - 4.6Mld</t>
  </si>
  <si>
    <t xml:space="preserve">The upgrade work is being delivered in two phases.  The first phase was expected to deliver in 2023-24 and improves resilience, including replacing borehole pumps and drives, and upgrading the disinfection.  There have been some upgrades to the contact tank and sampling facilities, with these aspects due to be completed during 2024-25.  The upgrade to liquid disinfection programme has been delayed pending final agreement on a new location for an EA depot.  The upgrade of borehole pumps at Ladymead and Dapdune groundwater sources has also been impacted by the delay from the disinfection programme, with testing and design work being progressed during 2024-25. The second phase, which is required to release the DO following the removal of constraints in the first phase, is upgrading the booster pumps. Due to the design complexity and delivery timescale, it is expected this will take until the end of AMP8 to deliver.  The benefit from this scheme has increased from 4.6Ml/d to 5.5Ml/d, due to a reassessment of the base position. The previous benefit attempted to separate out upgrading the Dapdune borehole pumps with the assumption this would be done separately. This activity has been combined into the “removal of constraints” package of upgrade work, and the deployable output benefit is only realised once the booster pumps have been upgraded. </t>
  </si>
  <si>
    <t>Shalford to Netley</t>
  </si>
  <si>
    <t>N/A (No WAFU Benefit)</t>
  </si>
  <si>
    <t>Internal interconnectors</t>
  </si>
  <si>
    <t>Amended</t>
  </si>
  <si>
    <t xml:space="preserve">We have one AMP7 scheme which is delivering a new 9km trunk main between Pewley Reservoir and Netley Mill WTW, which will improve our ability to transfer water across Guildford WRZ and improve resilience.  The route of the main was originally from Shalford WTW but was changed to provide greater flexibility, with Pewley Reservoir being fed by both Shalford WTW and Ladymead WTW.  The size of the new main has been increased (from 300 mm to 450 mm) to allow for potential full closure of Netley Mill abstraction in AMP10 under Environmental Destination.  A larger main results in higher capex but provides an associated increase in benefit due to the larger capacity. Due to the change in scope and increased complexity, delivery is expected December 2025. </t>
  </si>
  <si>
    <t>Leakage Reduction</t>
  </si>
  <si>
    <t>GUI_FINAL</t>
  </si>
  <si>
    <t>2020-25</t>
  </si>
  <si>
    <t>Leakage 2020-25</t>
  </si>
  <si>
    <t>HEN_FINAL</t>
  </si>
  <si>
    <t>KV_FINAL</t>
  </si>
  <si>
    <t>LON_FINAL</t>
  </si>
  <si>
    <t>SWA_FINAL</t>
  </si>
  <si>
    <t>SWOX_FINAL</t>
  </si>
  <si>
    <t>Water Efficiency</t>
  </si>
  <si>
    <t>LON</t>
  </si>
  <si>
    <t>Demand-side 2020-25</t>
  </si>
  <si>
    <t>GUI</t>
  </si>
  <si>
    <t>KV</t>
  </si>
  <si>
    <t>HENLEY_FINAL</t>
  </si>
  <si>
    <t>HENLEY</t>
  </si>
  <si>
    <t xml:space="preserve">Household Metering (PMP) </t>
  </si>
  <si>
    <t xml:space="preserve">Metering </t>
  </si>
  <si>
    <t>Progressive metering USPL Saving</t>
  </si>
  <si>
    <t>Replacement meter USPL Saving</t>
  </si>
  <si>
    <t>SBF USPL Saving</t>
  </si>
  <si>
    <t>LBF USPL Saving</t>
  </si>
  <si>
    <t>Category (WRMP19)</t>
  </si>
  <si>
    <t>Category (WRMP24)</t>
  </si>
  <si>
    <t>Supply-side 2025-30</t>
  </si>
  <si>
    <t>Demand-side 2025-30</t>
  </si>
  <si>
    <t>Leakage 2025-30</t>
  </si>
  <si>
    <t>Supply-side post 2024-25</t>
  </si>
  <si>
    <t>Supply-side post 2029-30</t>
  </si>
  <si>
    <t>Replaced</t>
  </si>
  <si>
    <t>Exports from London do not include the Essex and Suffolk Water transfer, as this transfer is included in the calculation of Deployable Output due to its magnitude</t>
  </si>
  <si>
    <t>Does not align with APR table 4R. APR Table 4R shows the number of billing accounts. The total shown here includes for subsiduary meters underneath a single billing account. As an example, a whole block of flats will sometimes be billed as a single billing account, but would contain multiple properties. Property count has been externally audited by PWC.</t>
  </si>
  <si>
    <t>Total HH Voids pro-rata by company database overall measured/non-measured split</t>
  </si>
  <si>
    <t>Does not align with APR table 6D due to methodology requirements for inclusion of voids. We have improved the quality of source data for subsidiary properties which has resulted in a reduction in metered properties when compared to AR23, and therefore a reduction in reported meter penetration in some WRZs</t>
  </si>
  <si>
    <t xml:space="preserve">We have interpreted this requirement as the total number of meters installed in the reporting year, rather than the total number of meters installed overall. </t>
  </si>
  <si>
    <t>"Reporting Year" Target Headroom used</t>
  </si>
  <si>
    <t>We have assigned 0 Ml/d to all WRZs for process loss, as process losses are incorporated into our calculation of Deployable Output.  (Values calculated as: Guildford 3.30Ml/d, Henley 0.36Ml/d, Kennet Valley 8.61Ml/d, London 67.12Ml/d, SWA 2.73Ml/d, SWOX 5.68Ml/d).</t>
  </si>
  <si>
    <t>We have assigned 0 Ml/d to all WRZs for process loss, as process losses are incorporated into our calculation of Deployable Output. (Values calculated as: Guildford 3.02Ml/d, Henley 0Ml/d, Kennet Valley 8.82Ml/d, London 67.12Ml/d, SWA 1.69Ml/d, SWOX 11.12Ml/d).</t>
  </si>
  <si>
    <t>"Actual outage", rather than "Outage Allowance"</t>
  </si>
  <si>
    <t>Distribution Input and sub-components uplifted to a "Dry Year" scenario</t>
  </si>
  <si>
    <t>Appendix 1</t>
  </si>
  <si>
    <t>2.3; 3.5</t>
  </si>
  <si>
    <t>2.3.2</t>
  </si>
  <si>
    <t>2.3.4</t>
  </si>
  <si>
    <t>2.4.2</t>
  </si>
  <si>
    <t>Table 7</t>
  </si>
  <si>
    <t>Appendix 4</t>
  </si>
  <si>
    <t>3.2; Appendix 3</t>
  </si>
  <si>
    <t>Table 3</t>
  </si>
  <si>
    <t>Table 2</t>
  </si>
  <si>
    <t>P Denholm-Blair</t>
  </si>
  <si>
    <t>Transfers different between Annual Average and Critical Period Scenarios, and so "un-greyed" cells</t>
  </si>
  <si>
    <t>MLE adjustments are applied at WRZ level and totalled to a company position. In our APR leakage is reported at company level with the MLE adjustment is applied at this level, resulting in a 2.51 ml/d difference due to how MLE adjustment is applied. For clarity our reported outurn annual average total leakage is 570.35 Ml/d. The value of 570.35 Ml/d at the company level is used in the APR and is the correct value.</t>
  </si>
  <si>
    <t xml:space="preserve"> </t>
  </si>
  <si>
    <t xml:space="preserve">Outturn Critical period uplifted/adjusted </t>
  </si>
  <si>
    <t>V1.1</t>
  </si>
  <si>
    <t>Please note that we do not assess a CP scenario for London, and so the values for the London WRZ are as-per the AR Outturn tab</t>
  </si>
  <si>
    <t>Please note that we do not assess a CP scenario for London, and so the values for the London WRZ are as-per the  DYAA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</si>
</sst>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
  </numFmts>
  <fonts count="43" x14ac:knownFonts="1">
    <font>
      <sz val="11"/>
      <color theme="1"/>
      <name val="Calibri"/>
      <family val="2"/>
      <scheme val="minor"/>
    </font>
    <font>
      <sz val="8"/>
      <name val="Calibri"/>
      <family val="2"/>
    </font>
    <font>
      <sz val="11"/>
      <color theme="1"/>
      <name val="Arial"/>
      <family val="2"/>
    </font>
    <font>
      <sz val="11"/>
      <name val="Arial"/>
      <family val="2"/>
    </font>
    <font>
      <sz val="10"/>
      <color theme="1"/>
      <name val="Arial"/>
      <family val="2"/>
    </font>
    <font>
      <b/>
      <sz val="11"/>
      <color theme="1"/>
      <name val="Arial"/>
      <family val="2"/>
    </font>
    <font>
      <b/>
      <sz val="10"/>
      <color theme="1"/>
      <name val="Calibri"/>
      <family val="2"/>
      <scheme val="minor"/>
    </font>
    <font>
      <u/>
      <sz val="11"/>
      <color theme="10"/>
      <name val="Calibri"/>
      <family val="2"/>
      <scheme val="minor"/>
    </font>
    <font>
      <b/>
      <sz val="11"/>
      <name val="Arial"/>
      <family val="2"/>
    </font>
    <font>
      <b/>
      <sz val="14"/>
      <name val="Arial"/>
      <family val="2"/>
    </font>
    <font>
      <sz val="11"/>
      <color rgb="FF000000"/>
      <name val="Arial"/>
      <family val="2"/>
    </font>
    <font>
      <b/>
      <sz val="12"/>
      <name val="Arial"/>
      <family val="2"/>
    </font>
    <font>
      <sz val="11"/>
      <color rgb="FFFFCC99"/>
      <name val="Arial"/>
      <family val="2"/>
    </font>
    <font>
      <sz val="11"/>
      <color rgb="FF000000"/>
      <name val="Calibri"/>
      <family val="2"/>
      <charset val="1"/>
    </font>
    <font>
      <b/>
      <sz val="11"/>
      <color rgb="FF000000"/>
      <name val="Arial"/>
      <family val="2"/>
    </font>
    <font>
      <u/>
      <sz val="11"/>
      <color theme="10"/>
      <name val="Arial"/>
      <family val="2"/>
    </font>
    <font>
      <b/>
      <sz val="14"/>
      <color theme="1"/>
      <name val="Arial"/>
      <family val="2"/>
    </font>
    <font>
      <sz val="10"/>
      <color rgb="FF000000"/>
      <name val="Arial"/>
      <family val="2"/>
    </font>
    <font>
      <b/>
      <sz val="10"/>
      <name val="Arial"/>
      <family val="2"/>
    </font>
    <font>
      <sz val="10"/>
      <color theme="1"/>
      <name val="Arial"/>
      <family val="2"/>
    </font>
    <font>
      <sz val="11"/>
      <color theme="1"/>
      <name val="Arial"/>
      <family val="2"/>
    </font>
    <font>
      <sz val="11"/>
      <name val="Arial"/>
      <family val="2"/>
    </font>
    <font>
      <sz val="11"/>
      <color indexed="57"/>
      <name val="Arial"/>
      <family val="2"/>
    </font>
    <font>
      <b/>
      <sz val="10"/>
      <color theme="1"/>
      <name val="Arial"/>
      <family val="2"/>
    </font>
    <font>
      <sz val="10"/>
      <name val="Arial"/>
      <family val="2"/>
    </font>
    <font>
      <vertAlign val="subscript"/>
      <sz val="10"/>
      <name val="Arial"/>
      <family val="2"/>
    </font>
    <font>
      <sz val="10"/>
      <color indexed="57"/>
      <name val="Arial"/>
      <family val="2"/>
    </font>
    <font>
      <sz val="7"/>
      <name val="Arial"/>
      <family val="2"/>
    </font>
    <font>
      <vertAlign val="subscript"/>
      <sz val="16"/>
      <name val="Arial"/>
      <family val="2"/>
    </font>
    <font>
      <sz val="10"/>
      <color rgb="FFFF0000"/>
      <name val="Arial"/>
      <family val="2"/>
    </font>
    <font>
      <vertAlign val="subscript"/>
      <sz val="10"/>
      <color rgb="FF000000"/>
      <name val="Arial"/>
      <family val="2"/>
    </font>
    <font>
      <b/>
      <sz val="10"/>
      <color indexed="10"/>
      <name val="Arial"/>
      <family val="2"/>
    </font>
    <font>
      <sz val="7"/>
      <color theme="1"/>
      <name val="Arial"/>
      <family val="2"/>
    </font>
    <font>
      <sz val="10"/>
      <color rgb="FF1F497D"/>
      <name val="Arial"/>
      <family val="2"/>
    </font>
    <font>
      <b/>
      <sz val="11"/>
      <color theme="1"/>
      <name val="Arial"/>
      <family val="2"/>
    </font>
    <font>
      <b/>
      <sz val="11"/>
      <color indexed="57"/>
      <name val="Arial"/>
      <family val="2"/>
    </font>
    <font>
      <b/>
      <sz val="10"/>
      <color indexed="57"/>
      <name val="Arial"/>
      <family val="2"/>
    </font>
    <font>
      <vertAlign val="subscript"/>
      <sz val="15"/>
      <name val="Arial"/>
      <family val="2"/>
    </font>
    <font>
      <vertAlign val="subscript"/>
      <sz val="11"/>
      <name val="Arial"/>
      <family val="2"/>
    </font>
    <font>
      <sz val="11"/>
      <color theme="1"/>
      <name val="Calibri"/>
      <family val="2"/>
      <scheme val="minor"/>
    </font>
    <font>
      <sz val="11"/>
      <color rgb="FF9C5700"/>
      <name val="Calibri"/>
      <family val="2"/>
      <scheme val="minor"/>
    </font>
    <font>
      <sz val="10"/>
      <color theme="1"/>
      <name val="Arial"/>
      <family val="2"/>
    </font>
    <font>
      <sz val="11"/>
      <color theme="1"/>
      <name val="Arial"/>
      <family val="2"/>
    </font>
  </fonts>
  <fills count="23">
    <fill>
      <patternFill patternType="none"/>
    </fill>
    <fill>
      <patternFill patternType="gray125"/>
    </fill>
    <fill>
      <patternFill patternType="solid">
        <fgColor indexed="9"/>
        <bgColor indexed="8"/>
      </patternFill>
    </fill>
    <fill>
      <patternFill patternType="solid">
        <fgColor indexed="9"/>
        <bgColor indexed="9"/>
      </patternFill>
    </fill>
    <fill>
      <patternFill patternType="solid">
        <fgColor indexed="22"/>
        <bgColor indexed="9"/>
      </patternFill>
    </fill>
    <fill>
      <patternFill patternType="solid">
        <fgColor theme="0" tint="-0.34998626667073579"/>
        <bgColor indexed="64"/>
      </patternFill>
    </fill>
    <fill>
      <patternFill patternType="solid">
        <fgColor theme="3" tint="0.59999389629810485"/>
        <bgColor indexed="9"/>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FF00"/>
        <bgColor indexed="64"/>
      </patternFill>
    </fill>
    <fill>
      <patternFill patternType="solid">
        <fgColor rgb="FFBFBFBF"/>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EB9C"/>
      </patternFill>
    </fill>
    <fill>
      <patternFill patternType="solid">
        <fgColor theme="1" tint="0.499984740745262"/>
        <bgColor indexed="64"/>
      </patternFill>
    </fill>
    <fill>
      <patternFill patternType="solid">
        <fgColor theme="1" tint="0.499984740745262"/>
        <bgColor indexed="9"/>
      </patternFill>
    </fill>
    <fill>
      <patternFill patternType="solid">
        <fgColor theme="1" tint="0.499984740745262"/>
        <bgColor indexed="8"/>
      </patternFill>
    </fill>
    <fill>
      <patternFill patternType="solid">
        <fgColor theme="4" tint="0.79998168889431442"/>
        <bgColor indexed="64"/>
      </patternFill>
    </fill>
  </fills>
  <borders count="144">
    <border>
      <left/>
      <right/>
      <top/>
      <bottom/>
      <diagonal/>
    </border>
    <border>
      <left/>
      <right/>
      <top style="thin">
        <color auto="1"/>
      </top>
      <bottom/>
      <diagonal/>
    </border>
    <border>
      <left/>
      <right style="thin">
        <color indexed="8"/>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right style="medium">
        <color rgb="FF000000"/>
      </right>
      <top style="medium">
        <color indexed="64"/>
      </top>
      <bottom style="medium">
        <color indexed="64"/>
      </bottom>
      <diagonal/>
    </border>
    <border>
      <left/>
      <right/>
      <top/>
      <bottom style="thin">
        <color rgb="FF000000"/>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bottom/>
      <diagonal/>
    </border>
    <border>
      <left style="medium">
        <color rgb="FF000000"/>
      </left>
      <right style="thin">
        <color indexed="64"/>
      </right>
      <top style="thin">
        <color indexed="64"/>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indexed="64"/>
      </left>
      <right style="thin">
        <color indexed="64"/>
      </right>
      <top/>
      <bottom style="thin">
        <color indexed="8"/>
      </bottom>
      <diagonal/>
    </border>
    <border>
      <left/>
      <right style="thin">
        <color indexed="64"/>
      </right>
      <top/>
      <bottom style="thin">
        <color indexed="64"/>
      </bottom>
      <diagonal/>
    </border>
    <border>
      <left/>
      <right/>
      <top/>
      <bottom style="thin">
        <color indexed="8"/>
      </bottom>
      <diagonal/>
    </border>
    <border>
      <left style="thin">
        <color indexed="64"/>
      </left>
      <right/>
      <top/>
      <bottom style="thin">
        <color indexed="64"/>
      </bottom>
      <diagonal/>
    </border>
    <border>
      <left/>
      <right style="thin">
        <color rgb="FF000000"/>
      </right>
      <top style="medium">
        <color rgb="FF000000"/>
      </top>
      <bottom style="thin">
        <color rgb="FF000000"/>
      </bottom>
      <diagonal/>
    </border>
    <border>
      <left style="thin">
        <color indexed="64"/>
      </left>
      <right style="thin">
        <color indexed="64"/>
      </right>
      <top/>
      <bottom style="thin">
        <color indexed="64"/>
      </bottom>
      <diagonal/>
    </border>
    <border>
      <left style="medium">
        <color rgb="FF000000"/>
      </left>
      <right style="thin">
        <color indexed="8"/>
      </right>
      <top/>
      <bottom style="thin">
        <color indexed="8"/>
      </bottom>
      <diagonal/>
    </border>
    <border>
      <left style="thin">
        <color indexed="64"/>
      </left>
      <right style="medium">
        <color rgb="FF000000"/>
      </right>
      <top/>
      <bottom style="thin">
        <color indexed="64"/>
      </bottom>
      <diagonal/>
    </border>
    <border>
      <left/>
      <right style="thin">
        <color indexed="8"/>
      </right>
      <top/>
      <bottom style="thin">
        <color indexed="8"/>
      </bottom>
      <diagonal/>
    </border>
    <border>
      <left style="medium">
        <color rgb="FF000000"/>
      </left>
      <right/>
      <top/>
      <bottom style="medium">
        <color rgb="FF000000"/>
      </bottom>
      <diagonal/>
    </border>
    <border>
      <left style="thin">
        <color indexed="64"/>
      </left>
      <right style="thin">
        <color indexed="64"/>
      </right>
      <top/>
      <bottom style="medium">
        <color rgb="FF000000"/>
      </bottom>
      <diagonal/>
    </border>
    <border>
      <left style="medium">
        <color rgb="FF000000"/>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medium">
        <color rgb="FF000000"/>
      </right>
      <top/>
      <bottom style="thin">
        <color indexed="8"/>
      </bottom>
      <diagonal/>
    </border>
    <border>
      <left style="medium">
        <color rgb="FF000000"/>
      </left>
      <right/>
      <top/>
      <bottom style="thin">
        <color indexed="64"/>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style="medium">
        <color rgb="FF000000"/>
      </bottom>
      <diagonal/>
    </border>
    <border>
      <left/>
      <right/>
      <top/>
      <bottom style="thin">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right style="thin">
        <color rgb="FF000000"/>
      </right>
      <top/>
      <bottom style="thin">
        <color rgb="FF000000"/>
      </bottom>
      <diagonal/>
    </border>
    <border>
      <left/>
      <right style="thin">
        <color indexed="8"/>
      </right>
      <top/>
      <bottom style="thin">
        <color indexed="64"/>
      </bottom>
      <diagonal/>
    </border>
    <border>
      <left style="thin">
        <color rgb="FF000000"/>
      </left>
      <right/>
      <top/>
      <bottom style="thin">
        <color rgb="FF000000"/>
      </bottom>
      <diagonal/>
    </border>
    <border>
      <left style="medium">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top style="medium">
        <color rgb="FF000000"/>
      </top>
      <bottom style="thin">
        <color rgb="FF000000"/>
      </bottom>
      <diagonal/>
    </border>
    <border>
      <left style="thin">
        <color indexed="64"/>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style="thin">
        <color indexed="64"/>
      </right>
      <top/>
      <bottom style="thin">
        <color rgb="FF000000"/>
      </bottom>
      <diagonal/>
    </border>
    <border>
      <left/>
      <right style="thin">
        <color indexed="8"/>
      </right>
      <top/>
      <bottom style="thin">
        <color rgb="FF000000"/>
      </bottom>
      <diagonal/>
    </border>
    <border>
      <left style="medium">
        <color rgb="FF000000"/>
      </left>
      <right style="thin">
        <color indexed="8"/>
      </right>
      <top style="thin">
        <color indexed="8"/>
      </top>
      <bottom style="thin">
        <color rgb="FF000000"/>
      </bottom>
      <diagonal/>
    </border>
    <border>
      <left/>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medium">
        <color rgb="FF000000"/>
      </right>
      <top style="thin">
        <color indexed="8"/>
      </top>
      <bottom style="thin">
        <color rgb="FF000000"/>
      </bottom>
      <diagonal/>
    </border>
    <border>
      <left style="thin">
        <color indexed="64"/>
      </left>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medium">
        <color rgb="FF000000"/>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rgb="FF000000"/>
      </right>
      <top style="thin">
        <color indexed="64"/>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top style="thin">
        <color indexed="8"/>
      </top>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medium">
        <color rgb="FF000000"/>
      </right>
      <top style="thin">
        <color indexed="64"/>
      </top>
      <bottom style="thin">
        <color rgb="FF000000"/>
      </bottom>
      <diagonal/>
    </border>
    <border>
      <left style="medium">
        <color rgb="FF000000"/>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rgb="FF000000"/>
      </right>
      <top style="thin">
        <color indexed="8"/>
      </top>
      <bottom style="thin">
        <color indexed="8"/>
      </bottom>
      <diagonal/>
    </border>
    <border>
      <left style="medium">
        <color rgb="FF000000"/>
      </left>
      <right style="thin">
        <color indexed="64"/>
      </right>
      <top style="thin">
        <color indexed="64"/>
      </top>
      <bottom style="thin">
        <color indexed="64"/>
      </bottom>
      <diagonal/>
    </border>
    <border>
      <left style="medium">
        <color rgb="FF000000"/>
      </left>
      <right style="thin">
        <color indexed="8"/>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64"/>
      </bottom>
      <diagonal/>
    </border>
    <border>
      <left style="medium">
        <color rgb="FF000000"/>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rgb="FF000000"/>
      </right>
      <top style="thin">
        <color indexed="8"/>
      </top>
      <bottom/>
      <diagonal/>
    </border>
    <border>
      <left style="medium">
        <color rgb="FF000000"/>
      </left>
      <right/>
      <top style="thin">
        <color indexed="8"/>
      </top>
      <bottom style="thin">
        <color indexed="64"/>
      </bottom>
      <diagonal/>
    </border>
    <border>
      <left style="thin">
        <color indexed="64"/>
      </left>
      <right style="thin">
        <color indexed="64"/>
      </right>
      <top style="thin">
        <color auto="1"/>
      </top>
      <bottom style="thin">
        <color indexed="8"/>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style="thin">
        <color auto="1"/>
      </left>
      <right style="medium">
        <color rgb="FF000000"/>
      </right>
      <top style="thin">
        <color auto="1"/>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thin">
        <color indexed="8"/>
      </bottom>
      <diagonal/>
    </border>
    <border>
      <left style="medium">
        <color rgb="FF000000"/>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8"/>
      </top>
      <bottom style="thin">
        <color indexed="64"/>
      </bottom>
      <diagonal/>
    </border>
    <border>
      <left style="medium">
        <color rgb="FF000000"/>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rgb="FF000000"/>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style="thin">
        <color indexed="64"/>
      </right>
      <top style="thin">
        <color rgb="FF000000"/>
      </top>
      <bottom style="thin">
        <color rgb="FF000000"/>
      </bottom>
      <diagonal/>
    </border>
  </borders>
  <cellStyleXfs count="7">
    <xf numFmtId="0" fontId="0" fillId="0" borderId="0"/>
    <xf numFmtId="0" fontId="2" fillId="0" borderId="0"/>
    <xf numFmtId="0" fontId="2" fillId="0" borderId="0"/>
    <xf numFmtId="0" fontId="7" fillId="0" borderId="0" applyNumberFormat="0" applyFill="0" applyBorder="0" applyAlignment="0" applyProtection="0"/>
    <xf numFmtId="9" fontId="39" fillId="0" borderId="0" applyFont="0" applyFill="0" applyBorder="0" applyAlignment="0" applyProtection="0"/>
    <xf numFmtId="0" fontId="40" fillId="18" borderId="0" applyNumberFormat="0" applyBorder="0" applyAlignment="0" applyProtection="0"/>
    <xf numFmtId="0" fontId="2" fillId="0" borderId="0"/>
  </cellStyleXfs>
  <cellXfs count="567">
    <xf numFmtId="0" fontId="0" fillId="0" borderId="0" xfId="0"/>
    <xf numFmtId="0" fontId="2" fillId="0" borderId="0" xfId="1"/>
    <xf numFmtId="0" fontId="5" fillId="0" borderId="0" xfId="1" applyFont="1"/>
    <xf numFmtId="0" fontId="2" fillId="0" borderId="0" xfId="1" quotePrefix="1"/>
    <xf numFmtId="0" fontId="4" fillId="14" borderId="0" xfId="0" applyFont="1" applyFill="1"/>
    <xf numFmtId="0" fontId="3" fillId="15" borderId="5" xfId="0" applyFont="1" applyFill="1" applyBorder="1"/>
    <xf numFmtId="0" fontId="3" fillId="15" borderId="6" xfId="0" applyFont="1" applyFill="1" applyBorder="1"/>
    <xf numFmtId="0" fontId="3" fillId="15" borderId="8" xfId="0" applyFont="1" applyFill="1" applyBorder="1"/>
    <xf numFmtId="0" fontId="8" fillId="15" borderId="0" xfId="0" applyFont="1" applyFill="1"/>
    <xf numFmtId="0" fontId="3" fillId="15" borderId="0" xfId="0" applyFont="1" applyFill="1"/>
    <xf numFmtId="0" fontId="3" fillId="15" borderId="7" xfId="0" applyFont="1" applyFill="1" applyBorder="1"/>
    <xf numFmtId="0" fontId="3" fillId="15" borderId="10" xfId="0" applyFont="1" applyFill="1" applyBorder="1"/>
    <xf numFmtId="0" fontId="3" fillId="15" borderId="12" xfId="0" applyFont="1" applyFill="1" applyBorder="1"/>
    <xf numFmtId="0" fontId="3" fillId="15" borderId="9" xfId="0" applyFont="1" applyFill="1" applyBorder="1"/>
    <xf numFmtId="0" fontId="11" fillId="15" borderId="0" xfId="0" applyFont="1" applyFill="1"/>
    <xf numFmtId="0" fontId="11" fillId="15" borderId="7" xfId="0" applyFont="1" applyFill="1" applyBorder="1"/>
    <xf numFmtId="0" fontId="8" fillId="15" borderId="8" xfId="0" applyFont="1" applyFill="1" applyBorder="1" applyAlignment="1">
      <alignment wrapText="1"/>
    </xf>
    <xf numFmtId="0" fontId="12" fillId="15" borderId="0" xfId="0" applyFont="1" applyFill="1"/>
    <xf numFmtId="0" fontId="10" fillId="15" borderId="9" xfId="0" applyFont="1" applyFill="1" applyBorder="1"/>
    <xf numFmtId="0" fontId="14" fillId="15" borderId="59" xfId="0" applyFont="1" applyFill="1" applyBorder="1"/>
    <xf numFmtId="0" fontId="14" fillId="15" borderId="75" xfId="0" applyFont="1" applyFill="1" applyBorder="1"/>
    <xf numFmtId="0" fontId="14" fillId="15" borderId="77" xfId="0" applyFont="1" applyFill="1" applyBorder="1"/>
    <xf numFmtId="0" fontId="0" fillId="17" borderId="25" xfId="0" applyFill="1" applyBorder="1"/>
    <xf numFmtId="0" fontId="0" fillId="17" borderId="26" xfId="0" applyFill="1" applyBorder="1"/>
    <xf numFmtId="0" fontId="0" fillId="17" borderId="27" xfId="0" applyFill="1" applyBorder="1"/>
    <xf numFmtId="0" fontId="0" fillId="17" borderId="34" xfId="0" applyFill="1" applyBorder="1"/>
    <xf numFmtId="0" fontId="0" fillId="17" borderId="0" xfId="0" applyFill="1"/>
    <xf numFmtId="0" fontId="0" fillId="17" borderId="33" xfId="0" applyFill="1" applyBorder="1"/>
    <xf numFmtId="0" fontId="15" fillId="17" borderId="0" xfId="3" applyFont="1" applyFill="1" applyBorder="1" applyAlignment="1"/>
    <xf numFmtId="0" fontId="0" fillId="17" borderId="59" xfId="0" applyFill="1" applyBorder="1"/>
    <xf numFmtId="0" fontId="0" fillId="17" borderId="73" xfId="0" applyFill="1" applyBorder="1"/>
    <xf numFmtId="0" fontId="0" fillId="17" borderId="74" xfId="0" applyFill="1" applyBorder="1"/>
    <xf numFmtId="0" fontId="3" fillId="8" borderId="4" xfId="0" applyFont="1" applyFill="1" applyBorder="1"/>
    <xf numFmtId="0" fontId="8" fillId="8" borderId="5" xfId="0" applyFont="1" applyFill="1" applyBorder="1"/>
    <xf numFmtId="0" fontId="3" fillId="8" borderId="5" xfId="0" applyFont="1" applyFill="1" applyBorder="1"/>
    <xf numFmtId="0" fontId="11" fillId="8" borderId="8" xfId="0" applyFont="1" applyFill="1" applyBorder="1"/>
    <xf numFmtId="0" fontId="9" fillId="8" borderId="0" xfId="0" applyFont="1" applyFill="1"/>
    <xf numFmtId="0" fontId="0" fillId="8" borderId="0" xfId="0" applyFill="1"/>
    <xf numFmtId="0" fontId="11" fillId="8" borderId="0" xfId="0" applyFont="1" applyFill="1"/>
    <xf numFmtId="0" fontId="3" fillId="8" borderId="8" xfId="0" applyFont="1" applyFill="1" applyBorder="1"/>
    <xf numFmtId="0" fontId="8" fillId="8" borderId="0" xfId="0" applyFont="1" applyFill="1"/>
    <xf numFmtId="0" fontId="3" fillId="8" borderId="0" xfId="0" applyFont="1" applyFill="1"/>
    <xf numFmtId="0" fontId="10" fillId="15" borderId="0" xfId="0" applyFont="1" applyFill="1"/>
    <xf numFmtId="0" fontId="0" fillId="8" borderId="25" xfId="0" applyFill="1" applyBorder="1"/>
    <xf numFmtId="0" fontId="0" fillId="8" borderId="34" xfId="0" applyFill="1" applyBorder="1"/>
    <xf numFmtId="0" fontId="16" fillId="8" borderId="0" xfId="0" applyFont="1" applyFill="1"/>
    <xf numFmtId="0" fontId="0" fillId="8" borderId="59" xfId="0" applyFill="1" applyBorder="1"/>
    <xf numFmtId="0" fontId="10" fillId="9" borderId="77" xfId="0" applyFont="1" applyFill="1" applyBorder="1"/>
    <xf numFmtId="0" fontId="10" fillId="9" borderId="9" xfId="0" applyFont="1" applyFill="1" applyBorder="1"/>
    <xf numFmtId="0" fontId="10" fillId="9" borderId="78" xfId="0" applyFont="1" applyFill="1" applyBorder="1"/>
    <xf numFmtId="0" fontId="8" fillId="16" borderId="0" xfId="0" applyFont="1" applyFill="1"/>
    <xf numFmtId="0" fontId="8" fillId="16" borderId="70" xfId="0" applyFont="1" applyFill="1" applyBorder="1"/>
    <xf numFmtId="0" fontId="3" fillId="17" borderId="0" xfId="0" applyFont="1" applyFill="1"/>
    <xf numFmtId="0" fontId="10" fillId="17" borderId="0" xfId="0" applyFont="1" applyFill="1"/>
    <xf numFmtId="0" fontId="14" fillId="17" borderId="0" xfId="0" applyFont="1" applyFill="1"/>
    <xf numFmtId="0" fontId="14" fillId="17" borderId="73" xfId="0" applyFont="1" applyFill="1" applyBorder="1"/>
    <xf numFmtId="0" fontId="10" fillId="17" borderId="73" xfId="0" applyFont="1" applyFill="1" applyBorder="1"/>
    <xf numFmtId="0" fontId="2" fillId="8" borderId="26" xfId="0" applyFont="1" applyFill="1" applyBorder="1"/>
    <xf numFmtId="0" fontId="2" fillId="8" borderId="27" xfId="0" applyFont="1" applyFill="1" applyBorder="1"/>
    <xf numFmtId="0" fontId="2" fillId="8" borderId="0" xfId="0" applyFont="1" applyFill="1"/>
    <xf numFmtId="0" fontId="2" fillId="8" borderId="33" xfId="0" applyFont="1" applyFill="1" applyBorder="1"/>
    <xf numFmtId="0" fontId="3" fillId="8" borderId="33" xfId="0" applyFont="1" applyFill="1" applyBorder="1"/>
    <xf numFmtId="0" fontId="3" fillId="15" borderId="33" xfId="0" applyFont="1" applyFill="1" applyBorder="1"/>
    <xf numFmtId="0" fontId="2" fillId="8" borderId="73" xfId="0" applyFont="1" applyFill="1" applyBorder="1"/>
    <xf numFmtId="0" fontId="2" fillId="8" borderId="74" xfId="0" applyFont="1" applyFill="1" applyBorder="1"/>
    <xf numFmtId="0" fontId="20" fillId="0" borderId="0" xfId="0" applyFont="1"/>
    <xf numFmtId="0" fontId="20" fillId="0" borderId="0" xfId="0" applyFont="1" applyAlignment="1">
      <alignment horizontal="center"/>
    </xf>
    <xf numFmtId="0" fontId="21" fillId="0" borderId="0" xfId="0" applyFont="1" applyAlignment="1">
      <alignment wrapText="1"/>
    </xf>
    <xf numFmtId="0" fontId="22" fillId="0" borderId="0" xfId="0" applyFont="1" applyAlignment="1">
      <alignment wrapText="1"/>
    </xf>
    <xf numFmtId="0" fontId="19" fillId="0" borderId="0" xfId="0" applyFont="1"/>
    <xf numFmtId="0" fontId="23" fillId="0" borderId="0" xfId="0" applyFont="1"/>
    <xf numFmtId="0" fontId="18" fillId="0" borderId="0" xfId="0" applyFont="1"/>
    <xf numFmtId="0" fontId="24" fillId="0" borderId="0" xfId="0" applyFont="1" applyAlignment="1">
      <alignment wrapText="1"/>
    </xf>
    <xf numFmtId="0" fontId="23" fillId="14" borderId="0" xfId="0" applyFont="1" applyFill="1"/>
    <xf numFmtId="0" fontId="20" fillId="0" borderId="0" xfId="0" applyFont="1" applyAlignment="1">
      <alignment wrapText="1"/>
    </xf>
    <xf numFmtId="0" fontId="23" fillId="0" borderId="0" xfId="0" applyFont="1" applyAlignment="1">
      <alignment horizontal="center" vertical="center" wrapText="1"/>
    </xf>
    <xf numFmtId="0" fontId="18" fillId="6" borderId="65" xfId="0" applyFont="1" applyFill="1" applyBorder="1" applyAlignment="1">
      <alignment horizontal="left" vertical="center" wrapText="1"/>
    </xf>
    <xf numFmtId="0" fontId="18" fillId="4" borderId="28" xfId="0" applyFont="1" applyFill="1" applyBorder="1" applyAlignment="1">
      <alignment horizontal="center" vertical="center"/>
    </xf>
    <xf numFmtId="0" fontId="18" fillId="4" borderId="24" xfId="0" applyFont="1" applyFill="1" applyBorder="1" applyAlignment="1">
      <alignment horizontal="left" vertical="center" wrapText="1"/>
    </xf>
    <xf numFmtId="0" fontId="24" fillId="0" borderId="57" xfId="0" applyFont="1" applyBorder="1" applyAlignment="1">
      <alignment horizontal="center" vertical="center"/>
    </xf>
    <xf numFmtId="0" fontId="24" fillId="9" borderId="28" xfId="0" applyFont="1" applyFill="1" applyBorder="1" applyAlignment="1">
      <alignment horizontal="center" vertical="center"/>
    </xf>
    <xf numFmtId="0" fontId="24" fillId="0" borderId="29" xfId="0" applyFont="1" applyBorder="1" applyAlignment="1">
      <alignment wrapText="1"/>
    </xf>
    <xf numFmtId="0" fontId="26" fillId="0" borderId="0" xfId="0" applyFont="1" applyAlignment="1">
      <alignment wrapText="1"/>
    </xf>
    <xf numFmtId="0" fontId="24" fillId="0" borderId="24" xfId="0" applyFont="1" applyBorder="1" applyAlignment="1">
      <alignment horizontal="center" vertical="center"/>
    </xf>
    <xf numFmtId="0" fontId="24" fillId="0" borderId="28" xfId="0" applyFont="1" applyBorder="1" applyAlignment="1">
      <alignment horizontal="center" vertical="center"/>
    </xf>
    <xf numFmtId="0" fontId="24" fillId="0" borderId="50" xfId="0" applyFont="1" applyBorder="1" applyAlignment="1">
      <alignment vertical="center" wrapText="1"/>
    </xf>
    <xf numFmtId="0" fontId="24" fillId="0" borderId="58" xfId="0" applyFont="1" applyBorder="1" applyAlignment="1">
      <alignment horizontal="center" vertical="center"/>
    </xf>
    <xf numFmtId="0" fontId="24" fillId="0" borderId="64" xfId="0" applyFont="1" applyBorder="1" applyAlignment="1">
      <alignment horizontal="center" vertical="center"/>
    </xf>
    <xf numFmtId="0" fontId="24" fillId="0" borderId="80" xfId="0" applyFont="1" applyBorder="1" applyAlignment="1">
      <alignment horizontal="center" vertical="center"/>
    </xf>
    <xf numFmtId="0" fontId="18" fillId="4" borderId="34" xfId="0" applyFont="1" applyFill="1" applyBorder="1" applyAlignment="1">
      <alignment horizontal="center" vertical="center"/>
    </xf>
    <xf numFmtId="0" fontId="18" fillId="4" borderId="3" xfId="0" applyFont="1" applyFill="1" applyBorder="1" applyAlignment="1">
      <alignment horizontal="left" vertical="center" wrapText="1"/>
    </xf>
    <xf numFmtId="0" fontId="24" fillId="0" borderId="24" xfId="0" applyFont="1" applyBorder="1" applyAlignment="1">
      <alignment horizontal="left" vertical="center" wrapText="1"/>
    </xf>
    <xf numFmtId="0" fontId="24" fillId="0" borderId="29" xfId="0" applyFont="1" applyBorder="1" applyAlignment="1">
      <alignment horizontal="center" vertical="center"/>
    </xf>
    <xf numFmtId="0" fontId="24" fillId="3" borderId="28" xfId="0" applyFont="1" applyFill="1" applyBorder="1" applyAlignment="1">
      <alignment horizontal="center" vertical="center"/>
    </xf>
    <xf numFmtId="0" fontId="24" fillId="0" borderId="24" xfId="0" applyFont="1" applyBorder="1" applyAlignment="1">
      <alignment vertical="center" wrapText="1"/>
    </xf>
    <xf numFmtId="0" fontId="24" fillId="0" borderId="84" xfId="0" applyFont="1" applyBorder="1" applyAlignment="1">
      <alignment wrapText="1"/>
    </xf>
    <xf numFmtId="0" fontId="18" fillId="6" borderId="45" xfId="0" applyFont="1" applyFill="1" applyBorder="1" applyAlignment="1">
      <alignment horizontal="left" vertical="center" wrapText="1"/>
    </xf>
    <xf numFmtId="0" fontId="25" fillId="0" borderId="28" xfId="0" applyFont="1" applyBorder="1" applyAlignment="1">
      <alignment horizontal="center" vertical="center"/>
    </xf>
    <xf numFmtId="0" fontId="18" fillId="8" borderId="28" xfId="0" applyFont="1" applyFill="1" applyBorder="1" applyAlignment="1">
      <alignment horizontal="center" vertical="center"/>
    </xf>
    <xf numFmtId="0" fontId="18" fillId="8" borderId="24" xfId="0" applyFont="1" applyFill="1" applyBorder="1" applyAlignment="1">
      <alignment horizontal="left" vertical="center" wrapText="1"/>
    </xf>
    <xf numFmtId="0" fontId="24" fillId="0" borderId="61" xfId="0" applyFont="1" applyBorder="1" applyAlignment="1">
      <alignment horizontal="center" vertical="center"/>
    </xf>
    <xf numFmtId="0" fontId="24" fillId="0" borderId="0" xfId="0" applyFont="1" applyAlignment="1">
      <alignment vertical="center" wrapText="1"/>
    </xf>
    <xf numFmtId="0" fontId="24" fillId="0" borderId="62" xfId="0" applyFont="1" applyBorder="1" applyAlignment="1">
      <alignment horizontal="center" vertical="center"/>
    </xf>
    <xf numFmtId="0" fontId="24" fillId="3" borderId="50" xfId="0" applyFont="1" applyFill="1" applyBorder="1" applyAlignment="1">
      <alignment vertical="center" wrapText="1"/>
    </xf>
    <xf numFmtId="0" fontId="18" fillId="4" borderId="64" xfId="0" applyFont="1" applyFill="1" applyBorder="1" applyAlignment="1">
      <alignment horizontal="center" vertical="center"/>
    </xf>
    <xf numFmtId="0" fontId="18" fillId="4" borderId="50" xfId="0" applyFont="1" applyFill="1" applyBorder="1" applyAlignment="1">
      <alignment horizontal="left" vertical="center" wrapText="1"/>
    </xf>
    <xf numFmtId="0" fontId="24" fillId="0" borderId="2" xfId="0" applyFont="1" applyBorder="1" applyAlignment="1">
      <alignment horizontal="center" vertical="center"/>
    </xf>
    <xf numFmtId="0" fontId="31" fillId="7" borderId="26" xfId="0" applyFont="1" applyFill="1" applyBorder="1" applyAlignment="1">
      <alignment horizontal="left" vertical="center"/>
    </xf>
    <xf numFmtId="0" fontId="24" fillId="3" borderId="24" xfId="0" applyFont="1" applyFill="1" applyBorder="1" applyAlignment="1">
      <alignment vertical="center" wrapText="1"/>
    </xf>
    <xf numFmtId="0" fontId="24" fillId="3" borderId="61" xfId="0" applyFont="1" applyFill="1" applyBorder="1" applyAlignment="1">
      <alignment horizontal="center" vertical="center"/>
    </xf>
    <xf numFmtId="0" fontId="24" fillId="0" borderId="49" xfId="0" applyFont="1" applyBorder="1" applyAlignment="1">
      <alignment wrapText="1"/>
    </xf>
    <xf numFmtId="0" fontId="18" fillId="7" borderId="65" xfId="0" applyFont="1" applyFill="1" applyBorder="1" applyAlignment="1">
      <alignment horizontal="left" vertical="center" wrapText="1"/>
    </xf>
    <xf numFmtId="0" fontId="24" fillId="0" borderId="34" xfId="0" applyFont="1" applyBorder="1" applyAlignment="1">
      <alignment horizontal="center" vertical="center"/>
    </xf>
    <xf numFmtId="0" fontId="24" fillId="0" borderId="55" xfId="0" applyFont="1" applyBorder="1" applyAlignment="1">
      <alignment horizontal="center" vertical="center"/>
    </xf>
    <xf numFmtId="0" fontId="24" fillId="0" borderId="32" xfId="0" applyFont="1" applyBorder="1" applyAlignment="1">
      <alignment wrapText="1"/>
    </xf>
    <xf numFmtId="0" fontId="24" fillId="0" borderId="0" xfId="0" applyFont="1"/>
    <xf numFmtId="0" fontId="24" fillId="0" borderId="0" xfId="0" applyFont="1" applyAlignment="1">
      <alignment horizontal="center"/>
    </xf>
    <xf numFmtId="0" fontId="33" fillId="0" borderId="0" xfId="0" applyFont="1"/>
    <xf numFmtId="0" fontId="33" fillId="0" borderId="0" xfId="0" applyFont="1" applyAlignment="1">
      <alignment vertical="center"/>
    </xf>
    <xf numFmtId="0" fontId="34" fillId="0" borderId="0" xfId="0" applyFont="1"/>
    <xf numFmtId="0" fontId="35" fillId="0" borderId="0" xfId="0" applyFont="1" applyAlignment="1">
      <alignment wrapText="1"/>
    </xf>
    <xf numFmtId="0" fontId="18" fillId="7" borderId="65" xfId="0" applyFont="1" applyFill="1" applyBorder="1" applyAlignment="1">
      <alignment vertical="center"/>
    </xf>
    <xf numFmtId="0" fontId="18" fillId="8" borderId="24" xfId="0" applyFont="1" applyFill="1" applyBorder="1" applyAlignment="1">
      <alignment vertical="center"/>
    </xf>
    <xf numFmtId="0" fontId="36" fillId="0" borderId="0" xfId="0" applyFont="1" applyAlignment="1">
      <alignment wrapText="1"/>
    </xf>
    <xf numFmtId="0" fontId="18" fillId="8" borderId="0" xfId="0" applyFont="1" applyFill="1" applyAlignment="1">
      <alignment horizontal="center" vertical="center"/>
    </xf>
    <xf numFmtId="0" fontId="23" fillId="8" borderId="28" xfId="0" applyFont="1" applyFill="1" applyBorder="1" applyAlignment="1">
      <alignment horizontal="center"/>
    </xf>
    <xf numFmtId="0" fontId="18" fillId="8" borderId="29" xfId="0" applyFont="1" applyFill="1" applyBorder="1" applyAlignment="1">
      <alignment wrapText="1"/>
    </xf>
    <xf numFmtId="0" fontId="18" fillId="7" borderId="44" xfId="0" applyFont="1" applyFill="1" applyBorder="1" applyAlignment="1">
      <alignment horizontal="center" vertical="center"/>
    </xf>
    <xf numFmtId="0" fontId="18" fillId="7" borderId="45" xfId="0" applyFont="1" applyFill="1" applyBorder="1" applyAlignment="1">
      <alignment horizontal="center" vertical="center"/>
    </xf>
    <xf numFmtId="0" fontId="18" fillId="7" borderId="67" xfId="0" applyFont="1" applyFill="1" applyBorder="1" applyAlignment="1">
      <alignment wrapText="1"/>
    </xf>
    <xf numFmtId="0" fontId="18" fillId="8" borderId="24" xfId="0" applyFont="1" applyFill="1" applyBorder="1" applyAlignment="1">
      <alignment horizontal="center" vertical="center"/>
    </xf>
    <xf numFmtId="0" fontId="18" fillId="8" borderId="52" xfId="0" applyFont="1" applyFill="1" applyBorder="1" applyAlignment="1">
      <alignment horizontal="center" vertical="center"/>
    </xf>
    <xf numFmtId="0" fontId="18" fillId="6" borderId="44" xfId="0" applyFont="1" applyFill="1" applyBorder="1" applyAlignment="1">
      <alignment horizontal="center" vertical="center"/>
    </xf>
    <xf numFmtId="0" fontId="18" fillId="8" borderId="36" xfId="0" applyFont="1" applyFill="1" applyBorder="1" applyAlignment="1">
      <alignment horizontal="center" vertical="center"/>
    </xf>
    <xf numFmtId="0" fontId="18" fillId="7" borderId="66" xfId="0" applyFont="1" applyFill="1" applyBorder="1" applyAlignment="1">
      <alignment horizontal="center" vertical="center"/>
    </xf>
    <xf numFmtId="0" fontId="18" fillId="7" borderId="65" xfId="0" applyFont="1" applyFill="1" applyBorder="1" applyAlignment="1">
      <alignment horizontal="left" vertical="center"/>
    </xf>
    <xf numFmtId="0" fontId="18" fillId="7" borderId="65" xfId="0" applyFont="1" applyFill="1" applyBorder="1" applyAlignment="1">
      <alignment horizontal="center" vertical="center"/>
    </xf>
    <xf numFmtId="0" fontId="23" fillId="7" borderId="44" xfId="0" applyFont="1" applyFill="1" applyBorder="1" applyAlignment="1">
      <alignment horizontal="center"/>
    </xf>
    <xf numFmtId="0" fontId="18" fillId="7" borderId="46" xfId="0" applyFont="1" applyFill="1" applyBorder="1" applyAlignment="1">
      <alignment wrapText="1"/>
    </xf>
    <xf numFmtId="0" fontId="18" fillId="0" borderId="0" xfId="0" applyFont="1" applyAlignment="1">
      <alignment vertical="center"/>
    </xf>
    <xf numFmtId="0" fontId="23" fillId="8" borderId="33" xfId="0" applyFont="1" applyFill="1" applyBorder="1" applyAlignment="1">
      <alignment horizontal="center" vertical="center"/>
    </xf>
    <xf numFmtId="0" fontId="23" fillId="7" borderId="46" xfId="0" applyFont="1" applyFill="1" applyBorder="1" applyAlignment="1">
      <alignment horizontal="center" vertical="center"/>
    </xf>
    <xf numFmtId="0" fontId="23" fillId="8" borderId="29" xfId="0" applyFont="1" applyFill="1" applyBorder="1" applyAlignment="1">
      <alignment horizontal="center" vertical="center"/>
    </xf>
    <xf numFmtId="0" fontId="18" fillId="7" borderId="67" xfId="0" applyFont="1" applyFill="1" applyBorder="1" applyAlignment="1">
      <alignment horizontal="center" vertical="center"/>
    </xf>
    <xf numFmtId="0" fontId="18" fillId="7" borderId="86" xfId="0" applyFont="1" applyFill="1" applyBorder="1" applyAlignment="1">
      <alignment horizontal="center" vertical="center"/>
    </xf>
    <xf numFmtId="0" fontId="23" fillId="7" borderId="87" xfId="0" applyFont="1" applyFill="1" applyBorder="1" applyAlignment="1">
      <alignment horizontal="center" vertical="center"/>
    </xf>
    <xf numFmtId="0" fontId="18" fillId="4" borderId="47" xfId="0" applyFont="1" applyFill="1" applyBorder="1" applyAlignment="1">
      <alignment horizontal="center" vertical="center"/>
    </xf>
    <xf numFmtId="0" fontId="24" fillId="14" borderId="28" xfId="0" applyFont="1" applyFill="1" applyBorder="1" applyAlignment="1">
      <alignment horizontal="center" vertical="center"/>
    </xf>
    <xf numFmtId="0" fontId="17" fillId="14" borderId="30" xfId="0" applyFont="1" applyFill="1" applyBorder="1" applyAlignment="1">
      <alignment horizontal="center" vertical="center"/>
    </xf>
    <xf numFmtId="0" fontId="24" fillId="14" borderId="31" xfId="0" applyFont="1" applyFill="1" applyBorder="1" applyAlignment="1">
      <alignment vertical="center" wrapText="1"/>
    </xf>
    <xf numFmtId="0" fontId="24" fillId="14" borderId="31" xfId="0" applyFont="1" applyFill="1" applyBorder="1" applyAlignment="1">
      <alignment horizontal="center" vertical="center"/>
    </xf>
    <xf numFmtId="0" fontId="4" fillId="10" borderId="25" xfId="0" applyFont="1" applyFill="1" applyBorder="1" applyAlignment="1">
      <alignment horizontal="left"/>
    </xf>
    <xf numFmtId="0" fontId="4" fillId="10" borderId="26" xfId="0" applyFont="1" applyFill="1" applyBorder="1" applyAlignment="1">
      <alignment horizontal="left" wrapText="1"/>
    </xf>
    <xf numFmtId="0" fontId="4" fillId="10" borderId="26" xfId="0" applyFont="1" applyFill="1" applyBorder="1"/>
    <xf numFmtId="2" fontId="4" fillId="10" borderId="42" xfId="0" applyNumberFormat="1" applyFont="1" applyFill="1" applyBorder="1" applyAlignment="1">
      <alignment horizontal="center"/>
    </xf>
    <xf numFmtId="2" fontId="4" fillId="10" borderId="26" xfId="0" applyNumberFormat="1" applyFont="1" applyFill="1" applyBorder="1" applyAlignment="1">
      <alignment horizontal="center"/>
    </xf>
    <xf numFmtId="2" fontId="4" fillId="10" borderId="25" xfId="0" applyNumberFormat="1" applyFont="1" applyFill="1" applyBorder="1" applyAlignment="1">
      <alignment horizontal="center"/>
    </xf>
    <xf numFmtId="0" fontId="4" fillId="10" borderId="34" xfId="0" applyFont="1" applyFill="1" applyBorder="1" applyAlignment="1">
      <alignment horizontal="left"/>
    </xf>
    <xf numFmtId="0" fontId="4" fillId="10" borderId="0" xfId="0" applyFont="1" applyFill="1" applyAlignment="1">
      <alignment horizontal="left" wrapText="1"/>
    </xf>
    <xf numFmtId="0" fontId="4" fillId="10" borderId="0" xfId="0" applyFont="1" applyFill="1"/>
    <xf numFmtId="2" fontId="4" fillId="10" borderId="43" xfId="0" applyNumberFormat="1" applyFont="1" applyFill="1" applyBorder="1" applyAlignment="1">
      <alignment horizontal="center"/>
    </xf>
    <xf numFmtId="2" fontId="4" fillId="10" borderId="0" xfId="0" applyNumberFormat="1" applyFont="1" applyFill="1" applyAlignment="1">
      <alignment horizontal="center"/>
    </xf>
    <xf numFmtId="2" fontId="4" fillId="10" borderId="34" xfId="0" applyNumberFormat="1" applyFont="1" applyFill="1" applyBorder="1" applyAlignment="1">
      <alignment horizontal="center"/>
    </xf>
    <xf numFmtId="0" fontId="4" fillId="10" borderId="59" xfId="0" applyFont="1" applyFill="1" applyBorder="1" applyAlignment="1">
      <alignment horizontal="left"/>
    </xf>
    <xf numFmtId="0" fontId="4" fillId="10" borderId="73" xfId="0" applyFont="1" applyFill="1" applyBorder="1" applyAlignment="1">
      <alignment horizontal="left"/>
    </xf>
    <xf numFmtId="0" fontId="4" fillId="10" borderId="73" xfId="0" applyFont="1" applyFill="1" applyBorder="1"/>
    <xf numFmtId="2" fontId="4" fillId="10" borderId="69" xfId="0" applyNumberFormat="1" applyFont="1" applyFill="1" applyBorder="1" applyAlignment="1">
      <alignment horizontal="center"/>
    </xf>
    <xf numFmtId="0" fontId="4" fillId="0" borderId="0" xfId="0" applyFont="1"/>
    <xf numFmtId="0" fontId="4" fillId="0" borderId="0" xfId="0" applyFont="1" applyAlignment="1">
      <alignment horizontal="left"/>
    </xf>
    <xf numFmtId="0" fontId="4" fillId="0" borderId="0" xfId="0" applyFont="1" applyAlignment="1">
      <alignment wrapText="1"/>
    </xf>
    <xf numFmtId="0" fontId="2" fillId="0" borderId="0" xfId="0" applyFont="1"/>
    <xf numFmtId="0" fontId="2" fillId="0" borderId="0" xfId="0" applyFont="1" applyAlignment="1">
      <alignment horizontal="center"/>
    </xf>
    <xf numFmtId="0" fontId="3" fillId="0" borderId="0" xfId="0" applyFont="1" applyAlignment="1">
      <alignment wrapText="1"/>
    </xf>
    <xf numFmtId="0" fontId="2" fillId="0" borderId="0" xfId="0" applyFont="1" applyAlignment="1">
      <alignment wrapText="1"/>
    </xf>
    <xf numFmtId="0" fontId="2" fillId="0" borderId="0" xfId="0" applyFont="1" applyAlignment="1">
      <alignment horizontal="left"/>
    </xf>
    <xf numFmtId="0" fontId="5" fillId="7" borderId="66" xfId="0" applyFont="1" applyFill="1" applyBorder="1" applyAlignment="1">
      <alignment horizontal="center" vertical="center"/>
    </xf>
    <xf numFmtId="0" fontId="5" fillId="7" borderId="67" xfId="0" applyFont="1" applyFill="1" applyBorder="1"/>
    <xf numFmtId="0" fontId="5" fillId="7" borderId="54" xfId="0" applyFont="1" applyFill="1" applyBorder="1"/>
    <xf numFmtId="0" fontId="5" fillId="7" borderId="45" xfId="0" applyFont="1" applyFill="1" applyBorder="1"/>
    <xf numFmtId="0" fontId="5" fillId="7" borderId="68" xfId="0" applyFont="1" applyFill="1" applyBorder="1"/>
    <xf numFmtId="0" fontId="5" fillId="7" borderId="44" xfId="0" applyFont="1" applyFill="1" applyBorder="1"/>
    <xf numFmtId="0" fontId="5" fillId="7" borderId="46" xfId="0" applyFont="1" applyFill="1" applyBorder="1"/>
    <xf numFmtId="0" fontId="5" fillId="8" borderId="29" xfId="0" applyFont="1" applyFill="1" applyBorder="1" applyAlignment="1">
      <alignment horizontal="center"/>
    </xf>
    <xf numFmtId="0" fontId="5" fillId="8" borderId="36" xfId="0" applyFont="1" applyFill="1" applyBorder="1" applyAlignment="1">
      <alignment horizontal="center"/>
    </xf>
    <xf numFmtId="0" fontId="5" fillId="8" borderId="24" xfId="0" applyFont="1" applyFill="1" applyBorder="1" applyAlignment="1">
      <alignment horizontal="center"/>
    </xf>
    <xf numFmtId="0" fontId="5" fillId="8" borderId="38" xfId="0" applyFont="1" applyFill="1" applyBorder="1" applyAlignment="1">
      <alignment horizontal="center"/>
    </xf>
    <xf numFmtId="0" fontId="5" fillId="8" borderId="28" xfId="0" applyFont="1" applyFill="1" applyBorder="1" applyAlignment="1">
      <alignment horizontal="center"/>
    </xf>
    <xf numFmtId="0" fontId="8" fillId="8" borderId="29" xfId="0" applyFont="1" applyFill="1" applyBorder="1" applyAlignment="1">
      <alignment wrapText="1"/>
    </xf>
    <xf numFmtId="0" fontId="28" fillId="14" borderId="28" xfId="0" applyFont="1" applyFill="1" applyBorder="1" applyAlignment="1">
      <alignment horizontal="center"/>
    </xf>
    <xf numFmtId="0" fontId="4" fillId="0" borderId="28" xfId="0" applyFont="1" applyBorder="1" applyAlignment="1">
      <alignment horizontal="center"/>
    </xf>
    <xf numFmtId="0" fontId="25" fillId="14" borderId="28" xfId="0" applyFont="1" applyFill="1" applyBorder="1" applyAlignment="1">
      <alignment horizontal="center"/>
    </xf>
    <xf numFmtId="0" fontId="4" fillId="9" borderId="28" xfId="0" applyFont="1" applyFill="1" applyBorder="1" applyAlignment="1">
      <alignment horizontal="center"/>
    </xf>
    <xf numFmtId="0" fontId="24" fillId="14" borderId="55" xfId="0" applyFont="1" applyFill="1" applyBorder="1" applyAlignment="1">
      <alignment vertical="center" wrapText="1"/>
    </xf>
    <xf numFmtId="0" fontId="4" fillId="0" borderId="29" xfId="0" applyFont="1" applyBorder="1" applyAlignment="1">
      <alignment horizontal="center" vertical="center"/>
    </xf>
    <xf numFmtId="0" fontId="4" fillId="14" borderId="32" xfId="0" applyFont="1" applyFill="1" applyBorder="1" applyAlignment="1">
      <alignment horizontal="center" vertical="center"/>
    </xf>
    <xf numFmtId="0" fontId="4" fillId="0" borderId="63" xfId="0" applyFont="1" applyBorder="1" applyAlignment="1">
      <alignment horizontal="center" vertical="center"/>
    </xf>
    <xf numFmtId="0" fontId="4" fillId="0" borderId="55" xfId="0" applyFont="1" applyBorder="1" applyAlignment="1">
      <alignment vertical="center"/>
    </xf>
    <xf numFmtId="0" fontId="4" fillId="0" borderId="55" xfId="0" applyFont="1" applyBorder="1" applyAlignment="1">
      <alignment vertical="center" wrapText="1"/>
    </xf>
    <xf numFmtId="0" fontId="4" fillId="0" borderId="35" xfId="0" applyFont="1" applyBorder="1" applyAlignment="1">
      <alignment horizontal="center" vertical="center"/>
    </xf>
    <xf numFmtId="0" fontId="4" fillId="0" borderId="30" xfId="0" applyFont="1" applyBorder="1" applyAlignment="1">
      <alignment horizontal="center"/>
    </xf>
    <xf numFmtId="0" fontId="4" fillId="0" borderId="11" xfId="0" applyFont="1" applyBorder="1" applyAlignment="1">
      <alignment horizontal="center"/>
    </xf>
    <xf numFmtId="0" fontId="4" fillId="0" borderId="0" xfId="0" applyFont="1" applyAlignment="1">
      <alignment horizontal="center"/>
    </xf>
    <xf numFmtId="0" fontId="4" fillId="0" borderId="3" xfId="0" applyFont="1" applyBorder="1"/>
    <xf numFmtId="0" fontId="4" fillId="14" borderId="34" xfId="0" applyFont="1" applyFill="1" applyBorder="1" applyAlignment="1">
      <alignment horizontal="left"/>
    </xf>
    <xf numFmtId="0" fontId="4" fillId="14" borderId="0" xfId="0" applyFont="1" applyFill="1" applyAlignment="1">
      <alignment horizontal="left"/>
    </xf>
    <xf numFmtId="0" fontId="4" fillId="14" borderId="0" xfId="0" applyFont="1" applyFill="1" applyAlignment="1">
      <alignment horizontal="left" wrapText="1"/>
    </xf>
    <xf numFmtId="2" fontId="4" fillId="0" borderId="43" xfId="0" applyNumberFormat="1" applyFont="1" applyBorder="1" applyAlignment="1">
      <alignment horizontal="center"/>
    </xf>
    <xf numFmtId="0" fontId="24" fillId="0" borderId="0" xfId="0" applyFont="1" applyAlignment="1">
      <alignment horizontal="left" wrapText="1"/>
    </xf>
    <xf numFmtId="0" fontId="17" fillId="0" borderId="0" xfId="0" applyFont="1" applyAlignment="1">
      <alignment horizontal="right" vertical="center"/>
    </xf>
    <xf numFmtId="0" fontId="2" fillId="0" borderId="0" xfId="0" applyFont="1" applyAlignment="1">
      <alignment horizontal="right" wrapText="1"/>
    </xf>
    <xf numFmtId="0" fontId="4" fillId="0" borderId="24" xfId="0" applyFont="1" applyBorder="1" applyAlignment="1">
      <alignment horizontal="center" vertical="center"/>
    </xf>
    <xf numFmtId="0" fontId="23" fillId="8" borderId="36" xfId="0" applyFont="1" applyFill="1" applyBorder="1" applyAlignment="1">
      <alignment horizontal="center" vertical="center"/>
    </xf>
    <xf numFmtId="0" fontId="23" fillId="8" borderId="24" xfId="0" applyFont="1" applyFill="1" applyBorder="1" applyAlignment="1">
      <alignment horizontal="center" vertical="center"/>
    </xf>
    <xf numFmtId="0" fontId="23" fillId="8" borderId="38" xfId="0" applyFont="1" applyFill="1" applyBorder="1" applyAlignment="1">
      <alignment horizontal="center" vertical="center"/>
    </xf>
    <xf numFmtId="0" fontId="23" fillId="7" borderId="79" xfId="0" applyFont="1" applyFill="1" applyBorder="1" applyAlignment="1">
      <alignment horizontal="center" vertical="center"/>
    </xf>
    <xf numFmtId="0" fontId="23" fillId="7" borderId="65" xfId="0" applyFont="1" applyFill="1" applyBorder="1" applyAlignment="1">
      <alignment horizontal="center" vertical="center"/>
    </xf>
    <xf numFmtId="0" fontId="23" fillId="7" borderId="81" xfId="0" applyFont="1" applyFill="1" applyBorder="1" applyAlignment="1">
      <alignment horizontal="center" vertical="center"/>
    </xf>
    <xf numFmtId="0" fontId="23" fillId="7" borderId="54" xfId="0" applyFont="1" applyFill="1" applyBorder="1" applyAlignment="1">
      <alignment horizontal="center" vertical="center"/>
    </xf>
    <xf numFmtId="0" fontId="23" fillId="7" borderId="45" xfId="0" applyFont="1" applyFill="1" applyBorder="1" applyAlignment="1">
      <alignment horizontal="center" vertical="center"/>
    </xf>
    <xf numFmtId="0" fontId="23" fillId="7" borderId="68" xfId="0" applyFont="1" applyFill="1" applyBorder="1" applyAlignment="1">
      <alignment horizontal="center" vertical="center"/>
    </xf>
    <xf numFmtId="4" fontId="4" fillId="0" borderId="36" xfId="0" applyNumberFormat="1" applyFont="1" applyBorder="1" applyAlignment="1">
      <alignment horizontal="center" vertical="center"/>
    </xf>
    <xf numFmtId="0" fontId="5" fillId="7" borderId="54" xfId="0" applyFont="1" applyFill="1" applyBorder="1" applyAlignment="1">
      <alignment horizontal="center" vertical="center"/>
    </xf>
    <xf numFmtId="0" fontId="5" fillId="7" borderId="45" xfId="0" applyFont="1" applyFill="1" applyBorder="1" applyAlignment="1">
      <alignment horizontal="center" vertical="center"/>
    </xf>
    <xf numFmtId="0" fontId="5" fillId="7" borderId="68" xfId="0" applyFont="1" applyFill="1" applyBorder="1" applyAlignment="1">
      <alignment horizontal="center" vertical="center"/>
    </xf>
    <xf numFmtId="0" fontId="5" fillId="8" borderId="36" xfId="0" applyFont="1" applyFill="1" applyBorder="1" applyAlignment="1">
      <alignment horizontal="center" vertical="center"/>
    </xf>
    <xf numFmtId="0" fontId="5" fillId="8" borderId="24" xfId="0" applyFont="1" applyFill="1" applyBorder="1" applyAlignment="1">
      <alignment horizontal="center" vertical="center"/>
    </xf>
    <xf numFmtId="0" fontId="5" fillId="8" borderId="38"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5" fillId="7" borderId="45" xfId="0" applyFont="1" applyFill="1" applyBorder="1" applyAlignment="1">
      <alignment vertical="center"/>
    </xf>
    <xf numFmtId="0" fontId="4" fillId="0" borderId="0" xfId="0" applyFont="1" applyAlignment="1">
      <alignment vertical="center"/>
    </xf>
    <xf numFmtId="2" fontId="4" fillId="10" borderId="42" xfId="0" applyNumberFormat="1" applyFont="1" applyFill="1" applyBorder="1" applyAlignment="1">
      <alignment horizontal="center" vertical="center"/>
    </xf>
    <xf numFmtId="2" fontId="4" fillId="10" borderId="26" xfId="0" applyNumberFormat="1" applyFont="1" applyFill="1" applyBorder="1" applyAlignment="1">
      <alignment horizontal="center" vertical="center"/>
    </xf>
    <xf numFmtId="2" fontId="4" fillId="10" borderId="25" xfId="0" applyNumberFormat="1" applyFont="1" applyFill="1" applyBorder="1" applyAlignment="1">
      <alignment horizontal="center" vertical="center"/>
    </xf>
    <xf numFmtId="2" fontId="4" fillId="10" borderId="43" xfId="0" applyNumberFormat="1" applyFont="1" applyFill="1" applyBorder="1" applyAlignment="1">
      <alignment horizontal="center" vertical="center"/>
    </xf>
    <xf numFmtId="2" fontId="4" fillId="10" borderId="0" xfId="0" applyNumberFormat="1" applyFont="1" applyFill="1" applyAlignment="1">
      <alignment horizontal="center" vertical="center"/>
    </xf>
    <xf numFmtId="2" fontId="4" fillId="10" borderId="34" xfId="0" applyNumberFormat="1" applyFont="1" applyFill="1" applyBorder="1" applyAlignment="1">
      <alignment horizontal="center" vertical="center"/>
    </xf>
    <xf numFmtId="2" fontId="4" fillId="0" borderId="43" xfId="0" applyNumberFormat="1" applyFont="1" applyBorder="1" applyAlignment="1">
      <alignment horizontal="center" vertical="center"/>
    </xf>
    <xf numFmtId="2" fontId="4" fillId="10" borderId="69" xfId="0" applyNumberFormat="1" applyFont="1" applyFill="1" applyBorder="1" applyAlignment="1">
      <alignment horizontal="center" vertical="center"/>
    </xf>
    <xf numFmtId="0" fontId="4" fillId="0" borderId="0" xfId="0" applyFont="1" applyAlignment="1">
      <alignment horizontal="left" vertical="center"/>
    </xf>
    <xf numFmtId="10" fontId="4" fillId="0" borderId="0" xfId="0" applyNumberFormat="1" applyFont="1" applyAlignment="1">
      <alignment horizontal="center" vertical="center"/>
    </xf>
    <xf numFmtId="10"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0" fillId="0" borderId="0" xfId="0" applyFont="1" applyAlignment="1">
      <alignment horizontal="center" vertical="center"/>
    </xf>
    <xf numFmtId="0" fontId="18" fillId="5" borderId="88" xfId="0" applyFont="1" applyFill="1" applyBorder="1" applyAlignment="1">
      <alignment horizontal="center" vertical="center" wrapText="1"/>
    </xf>
    <xf numFmtId="0" fontId="18" fillId="5" borderId="89" xfId="0" applyFont="1" applyFill="1" applyBorder="1" applyAlignment="1">
      <alignment horizontal="center" vertical="center" wrapText="1"/>
    </xf>
    <xf numFmtId="0" fontId="23" fillId="5" borderId="90" xfId="0" applyFont="1" applyFill="1" applyBorder="1" applyAlignment="1">
      <alignment horizontal="center" vertical="center" wrapText="1"/>
    </xf>
    <xf numFmtId="0" fontId="23" fillId="5" borderId="88" xfId="0" applyFont="1" applyFill="1" applyBorder="1" applyAlignment="1">
      <alignment horizontal="center" vertical="center" wrapText="1"/>
    </xf>
    <xf numFmtId="0" fontId="23" fillId="5" borderId="89" xfId="0" applyFont="1" applyFill="1" applyBorder="1" applyAlignment="1">
      <alignment horizontal="center" vertical="center" wrapText="1"/>
    </xf>
    <xf numFmtId="0" fontId="23" fillId="14" borderId="88" xfId="0" applyFont="1" applyFill="1" applyBorder="1" applyAlignment="1">
      <alignment horizontal="center" vertical="center" wrapText="1"/>
    </xf>
    <xf numFmtId="0" fontId="4" fillId="9" borderId="30" xfId="0" applyFont="1" applyFill="1" applyBorder="1" applyAlignment="1">
      <alignment horizontal="center"/>
    </xf>
    <xf numFmtId="0" fontId="5" fillId="7" borderId="44" xfId="0" applyFont="1" applyFill="1" applyBorder="1" applyAlignment="1">
      <alignment vertical="center"/>
    </xf>
    <xf numFmtId="0" fontId="5" fillId="7" borderId="46" xfId="0" applyFont="1" applyFill="1" applyBorder="1" applyAlignment="1">
      <alignment vertical="center"/>
    </xf>
    <xf numFmtId="0" fontId="5" fillId="8" borderId="28" xfId="0" applyFont="1" applyFill="1" applyBorder="1" applyAlignment="1">
      <alignment horizontal="center" vertical="center"/>
    </xf>
    <xf numFmtId="0" fontId="5" fillId="8" borderId="29" xfId="0" applyFont="1" applyFill="1" applyBorder="1" applyAlignment="1">
      <alignment horizontal="center" vertical="center"/>
    </xf>
    <xf numFmtId="0" fontId="4" fillId="0" borderId="28" xfId="0" applyFont="1" applyBorder="1" applyAlignment="1">
      <alignment horizontal="center" vertical="center"/>
    </xf>
    <xf numFmtId="0" fontId="23" fillId="8" borderId="28" xfId="0" applyFont="1" applyFill="1" applyBorder="1" applyAlignment="1">
      <alignment horizontal="center" vertical="center"/>
    </xf>
    <xf numFmtId="0" fontId="5" fillId="7" borderId="44" xfId="0" applyFont="1" applyFill="1" applyBorder="1" applyAlignment="1">
      <alignment horizontal="center" vertical="center"/>
    </xf>
    <xf numFmtId="0" fontId="18" fillId="7" borderId="45" xfId="0" applyFont="1" applyFill="1" applyBorder="1" applyAlignment="1">
      <alignment vertical="center"/>
    </xf>
    <xf numFmtId="0" fontId="24" fillId="14" borderId="24" xfId="0" applyFont="1" applyFill="1" applyBorder="1" applyAlignment="1">
      <alignment horizontal="left" vertical="center" wrapText="1"/>
    </xf>
    <xf numFmtId="0" fontId="24" fillId="14" borderId="24" xfId="0" applyFont="1" applyFill="1" applyBorder="1" applyAlignment="1">
      <alignment horizontal="center" vertical="center"/>
    </xf>
    <xf numFmtId="0" fontId="4" fillId="14" borderId="29" xfId="0" applyFont="1" applyFill="1" applyBorder="1" applyAlignment="1">
      <alignment horizontal="center" vertical="center"/>
    </xf>
    <xf numFmtId="0" fontId="24" fillId="14" borderId="24" xfId="0" applyFont="1" applyFill="1" applyBorder="1" applyAlignment="1">
      <alignment vertical="center" wrapText="1"/>
    </xf>
    <xf numFmtId="0" fontId="17" fillId="14" borderId="28" xfId="0" applyFont="1" applyFill="1" applyBorder="1" applyAlignment="1">
      <alignment horizontal="center" vertical="center"/>
    </xf>
    <xf numFmtId="0" fontId="24" fillId="3" borderId="30" xfId="0" applyFont="1" applyFill="1" applyBorder="1" applyAlignment="1">
      <alignment horizontal="center" vertical="center"/>
    </xf>
    <xf numFmtId="0" fontId="24" fillId="0" borderId="31" xfId="0" applyFont="1" applyBorder="1" applyAlignment="1">
      <alignment vertical="center" wrapText="1"/>
    </xf>
    <xf numFmtId="0" fontId="24" fillId="0" borderId="31" xfId="0" applyFont="1" applyBorder="1" applyAlignment="1">
      <alignment horizontal="center" vertical="center"/>
    </xf>
    <xf numFmtId="0" fontId="4" fillId="0" borderId="32" xfId="0" applyFont="1" applyBorder="1" applyAlignment="1">
      <alignment horizontal="center" vertical="center"/>
    </xf>
    <xf numFmtId="0" fontId="23" fillId="7" borderId="44" xfId="0" applyFont="1" applyFill="1" applyBorder="1" applyAlignment="1">
      <alignment horizontal="center" vertical="center"/>
    </xf>
    <xf numFmtId="165" fontId="23" fillId="8" borderId="28" xfId="0" applyNumberFormat="1" applyFont="1" applyFill="1" applyBorder="1" applyAlignment="1">
      <alignment horizontal="center" vertical="center"/>
    </xf>
    <xf numFmtId="165" fontId="23" fillId="8" borderId="24" xfId="0" applyNumberFormat="1" applyFont="1" applyFill="1" applyBorder="1" applyAlignment="1">
      <alignment horizontal="center" vertical="center"/>
    </xf>
    <xf numFmtId="165" fontId="23" fillId="8" borderId="29" xfId="0" applyNumberFormat="1" applyFont="1" applyFill="1" applyBorder="1" applyAlignment="1">
      <alignment horizontal="center" vertical="center"/>
    </xf>
    <xf numFmtId="0" fontId="31" fillId="7" borderId="45" xfId="0" applyFont="1" applyFill="1" applyBorder="1" applyAlignment="1">
      <alignment horizontal="left" vertical="center"/>
    </xf>
    <xf numFmtId="0" fontId="24" fillId="2" borderId="28" xfId="0" applyFont="1" applyFill="1" applyBorder="1" applyAlignment="1">
      <alignment horizontal="center" vertical="center"/>
    </xf>
    <xf numFmtId="0" fontId="24" fillId="0" borderId="30" xfId="0" applyFont="1" applyBorder="1" applyAlignment="1">
      <alignment horizontal="center" vertical="center"/>
    </xf>
    <xf numFmtId="0" fontId="4" fillId="0" borderId="31" xfId="0" applyFont="1" applyBorder="1" applyAlignment="1">
      <alignment vertical="center" wrapText="1"/>
    </xf>
    <xf numFmtId="0" fontId="18" fillId="7" borderId="45" xfId="0" applyFont="1" applyFill="1" applyBorder="1" applyAlignment="1">
      <alignment horizontal="left" vertical="center" wrapText="1"/>
    </xf>
    <xf numFmtId="0" fontId="18" fillId="7" borderId="45" xfId="0" applyFont="1" applyFill="1" applyBorder="1" applyAlignment="1">
      <alignment horizontal="left" vertical="center"/>
    </xf>
    <xf numFmtId="0" fontId="18" fillId="7" borderId="46" xfId="0" applyFont="1" applyFill="1" applyBorder="1" applyAlignment="1">
      <alignment horizontal="center" vertical="center"/>
    </xf>
    <xf numFmtId="0" fontId="4" fillId="0" borderId="24" xfId="0" applyFont="1" applyBorder="1" applyAlignment="1">
      <alignment vertical="center"/>
    </xf>
    <xf numFmtId="0" fontId="4" fillId="0" borderId="24" xfId="0" applyFont="1" applyBorder="1" applyAlignment="1">
      <alignment vertical="center" wrapText="1"/>
    </xf>
    <xf numFmtId="0" fontId="4" fillId="0" borderId="30" xfId="0" applyFont="1" applyBorder="1" applyAlignment="1">
      <alignment horizontal="center" vertical="center"/>
    </xf>
    <xf numFmtId="0" fontId="24" fillId="0" borderId="32" xfId="0" applyFont="1" applyBorder="1" applyAlignment="1">
      <alignment horizontal="center" vertical="center"/>
    </xf>
    <xf numFmtId="166" fontId="4" fillId="9" borderId="31" xfId="0" applyNumberFormat="1" applyFont="1" applyFill="1" applyBorder="1" applyAlignment="1">
      <alignment horizontal="center" vertical="center"/>
    </xf>
    <xf numFmtId="4" fontId="4" fillId="9" borderId="36" xfId="0" applyNumberFormat="1" applyFont="1" applyFill="1" applyBorder="1" applyAlignment="1">
      <alignment horizontal="center" vertical="center"/>
    </xf>
    <xf numFmtId="4" fontId="4" fillId="0" borderId="38" xfId="0" applyNumberFormat="1" applyFont="1" applyBorder="1" applyAlignment="1">
      <alignment horizontal="center" vertical="center"/>
    </xf>
    <xf numFmtId="4" fontId="4" fillId="9" borderId="37" xfId="0" applyNumberFormat="1" applyFont="1" applyFill="1" applyBorder="1" applyAlignment="1">
      <alignment horizontal="center" vertical="center"/>
    </xf>
    <xf numFmtId="4" fontId="4" fillId="0" borderId="39" xfId="0" applyNumberFormat="1" applyFont="1" applyBorder="1" applyAlignment="1">
      <alignment horizontal="center" vertical="center"/>
    </xf>
    <xf numFmtId="4" fontId="4" fillId="9" borderId="24" xfId="0" applyNumberFormat="1" applyFont="1" applyFill="1" applyBorder="1" applyAlignment="1">
      <alignment horizontal="center" vertical="center"/>
    </xf>
    <xf numFmtId="4" fontId="4" fillId="9" borderId="38" xfId="0" applyNumberFormat="1" applyFont="1" applyFill="1" applyBorder="1" applyAlignment="1">
      <alignment horizontal="center" vertical="center"/>
    </xf>
    <xf numFmtId="4" fontId="4" fillId="9" borderId="82" xfId="0" applyNumberFormat="1" applyFont="1" applyFill="1" applyBorder="1" applyAlignment="1">
      <alignment horizontal="center" vertical="center"/>
    </xf>
    <xf numFmtId="4" fontId="4" fillId="9" borderId="83" xfId="0" applyNumberFormat="1" applyFont="1" applyFill="1" applyBorder="1" applyAlignment="1">
      <alignment horizontal="center" vertical="center"/>
    </xf>
    <xf numFmtId="4" fontId="4" fillId="9" borderId="85" xfId="0" applyNumberFormat="1" applyFont="1" applyFill="1" applyBorder="1" applyAlignment="1">
      <alignment horizontal="center" vertical="center"/>
    </xf>
    <xf numFmtId="4" fontId="24" fillId="9" borderId="36" xfId="0" applyNumberFormat="1" applyFont="1" applyFill="1" applyBorder="1" applyAlignment="1">
      <alignment horizontal="center" vertical="center"/>
    </xf>
    <xf numFmtId="4" fontId="24" fillId="9" borderId="24" xfId="0" applyNumberFormat="1" applyFont="1" applyFill="1" applyBorder="1" applyAlignment="1">
      <alignment horizontal="center" vertical="center"/>
    </xf>
    <xf numFmtId="4" fontId="24" fillId="9" borderId="38" xfId="0" applyNumberFormat="1" applyFont="1" applyFill="1" applyBorder="1" applyAlignment="1">
      <alignment horizontal="center" vertical="center"/>
    </xf>
    <xf numFmtId="4" fontId="24" fillId="0" borderId="24" xfId="0" applyNumberFormat="1" applyFont="1" applyBorder="1" applyAlignment="1">
      <alignment horizontal="center" vertical="center"/>
    </xf>
    <xf numFmtId="4" fontId="4" fillId="0" borderId="24" xfId="0" applyNumberFormat="1" applyFont="1" applyBorder="1" applyAlignment="1">
      <alignment horizontal="center" vertical="center"/>
    </xf>
    <xf numFmtId="166" fontId="4" fillId="9" borderId="24" xfId="0" applyNumberFormat="1" applyFont="1" applyFill="1" applyBorder="1" applyAlignment="1">
      <alignment horizontal="center" vertical="center"/>
    </xf>
    <xf numFmtId="4" fontId="4" fillId="0" borderId="37" xfId="0" applyNumberFormat="1" applyFont="1" applyBorder="1" applyAlignment="1">
      <alignment horizontal="center" vertical="center"/>
    </xf>
    <xf numFmtId="4" fontId="4" fillId="0" borderId="31" xfId="0" applyNumberFormat="1" applyFont="1" applyBorder="1" applyAlignment="1">
      <alignment horizontal="center" vertical="center"/>
    </xf>
    <xf numFmtId="4" fontId="4" fillId="9" borderId="32" xfId="0" applyNumberFormat="1" applyFont="1" applyFill="1" applyBorder="1" applyAlignment="1">
      <alignment horizontal="center" vertical="center"/>
    </xf>
    <xf numFmtId="4" fontId="4" fillId="9" borderId="29" xfId="0" applyNumberFormat="1" applyFont="1" applyFill="1" applyBorder="1" applyAlignment="1">
      <alignment horizontal="center" vertical="center"/>
    </xf>
    <xf numFmtId="4" fontId="24" fillId="9" borderId="29" xfId="0" applyNumberFormat="1" applyFont="1" applyFill="1" applyBorder="1" applyAlignment="1">
      <alignment horizontal="center" vertical="center"/>
    </xf>
    <xf numFmtId="0" fontId="24" fillId="3" borderId="0" xfId="0" applyFont="1" applyFill="1" applyAlignment="1">
      <alignment vertical="center" wrapText="1"/>
    </xf>
    <xf numFmtId="4" fontId="4" fillId="9" borderId="81" xfId="0" applyNumberFormat="1" applyFont="1" applyFill="1" applyBorder="1" applyAlignment="1">
      <alignment horizontal="center" vertical="center"/>
    </xf>
    <xf numFmtId="0" fontId="24" fillId="0" borderId="67" xfId="0" applyFont="1" applyBorder="1" applyAlignment="1">
      <alignment wrapText="1"/>
    </xf>
    <xf numFmtId="0" fontId="24" fillId="3" borderId="91" xfId="0" applyFont="1" applyFill="1" applyBorder="1" applyAlignment="1">
      <alignment vertical="center" wrapText="1"/>
    </xf>
    <xf numFmtId="0" fontId="24" fillId="0" borderId="92" xfId="0" applyFont="1" applyBorder="1" applyAlignment="1">
      <alignment horizontal="center" vertical="center"/>
    </xf>
    <xf numFmtId="4" fontId="4" fillId="0" borderId="28" xfId="0" applyNumberFormat="1" applyFont="1" applyBorder="1" applyAlignment="1">
      <alignment horizontal="center" vertical="center"/>
    </xf>
    <xf numFmtId="4" fontId="4" fillId="0" borderId="29" xfId="0" applyNumberFormat="1" applyFont="1" applyBorder="1" applyAlignment="1">
      <alignment horizontal="center" vertical="center"/>
    </xf>
    <xf numFmtId="4" fontId="4" fillId="0" borderId="30" xfId="0" applyNumberFormat="1" applyFont="1" applyBorder="1" applyAlignment="1">
      <alignment horizontal="center" vertical="center"/>
    </xf>
    <xf numFmtId="4" fontId="4" fillId="0" borderId="32" xfId="0" applyNumberFormat="1" applyFont="1" applyBorder="1" applyAlignment="1">
      <alignment horizontal="center" vertical="center"/>
    </xf>
    <xf numFmtId="4" fontId="4" fillId="9" borderId="28" xfId="0" applyNumberFormat="1" applyFont="1" applyFill="1" applyBorder="1" applyAlignment="1">
      <alignment horizontal="center" vertical="center"/>
    </xf>
    <xf numFmtId="4" fontId="4" fillId="9" borderId="30" xfId="0" applyNumberFormat="1" applyFont="1" applyFill="1" applyBorder="1" applyAlignment="1">
      <alignment horizontal="center" vertical="center"/>
    </xf>
    <xf numFmtId="4" fontId="4" fillId="9" borderId="31" xfId="0" applyNumberFormat="1" applyFont="1" applyFill="1" applyBorder="1" applyAlignment="1">
      <alignment horizontal="center" vertical="center"/>
    </xf>
    <xf numFmtId="4" fontId="24" fillId="9" borderId="28" xfId="0" applyNumberFormat="1" applyFont="1" applyFill="1" applyBorder="1" applyAlignment="1">
      <alignment horizontal="center" vertical="center"/>
    </xf>
    <xf numFmtId="4" fontId="24" fillId="0" borderId="28" xfId="0" applyNumberFormat="1" applyFont="1" applyBorder="1" applyAlignment="1">
      <alignment horizontal="center" vertical="center"/>
    </xf>
    <xf numFmtId="4" fontId="24" fillId="0" borderId="29" xfId="0" applyNumberFormat="1" applyFont="1" applyBorder="1" applyAlignment="1">
      <alignment horizontal="center" vertical="center"/>
    </xf>
    <xf numFmtId="166" fontId="4" fillId="9" borderId="28" xfId="0" applyNumberFormat="1" applyFont="1" applyFill="1" applyBorder="1" applyAlignment="1">
      <alignment horizontal="center" vertical="center"/>
    </xf>
    <xf numFmtId="166" fontId="4" fillId="9" borderId="29" xfId="0" applyNumberFormat="1" applyFont="1" applyFill="1" applyBorder="1" applyAlignment="1">
      <alignment horizontal="center" vertical="center"/>
    </xf>
    <xf numFmtId="166" fontId="17" fillId="9" borderId="28" xfId="0" applyNumberFormat="1" applyFont="1" applyFill="1" applyBorder="1" applyAlignment="1">
      <alignment horizontal="center" vertical="center"/>
    </xf>
    <xf numFmtId="166" fontId="17" fillId="9" borderId="24" xfId="0" applyNumberFormat="1" applyFont="1" applyFill="1" applyBorder="1" applyAlignment="1">
      <alignment horizontal="center" vertical="center"/>
    </xf>
    <xf numFmtId="166" fontId="4" fillId="9" borderId="30" xfId="0" applyNumberFormat="1" applyFont="1" applyFill="1" applyBorder="1" applyAlignment="1">
      <alignment horizontal="center" vertical="center"/>
    </xf>
    <xf numFmtId="4" fontId="2" fillId="0" borderId="0" xfId="0" applyNumberFormat="1" applyFont="1" applyAlignment="1">
      <alignment horizontal="center" vertical="center"/>
    </xf>
    <xf numFmtId="0" fontId="24" fillId="3" borderId="93" xfId="0" applyFont="1" applyFill="1" applyBorder="1" applyAlignment="1">
      <alignment horizontal="center" vertical="center"/>
    </xf>
    <xf numFmtId="0" fontId="24" fillId="0" borderId="94" xfId="0" applyFont="1" applyBorder="1" applyAlignment="1">
      <alignment vertical="center" wrapText="1"/>
    </xf>
    <xf numFmtId="0" fontId="24" fillId="0" borderId="95" xfId="0" applyFont="1" applyBorder="1" applyAlignment="1">
      <alignment horizontal="center" vertical="center"/>
    </xf>
    <xf numFmtId="0" fontId="4" fillId="0" borderId="96" xfId="0" applyFont="1" applyBorder="1" applyAlignment="1">
      <alignment horizontal="center" vertical="center"/>
    </xf>
    <xf numFmtId="0" fontId="2" fillId="0" borderId="0" xfId="1" applyAlignment="1">
      <alignment horizontal="right"/>
    </xf>
    <xf numFmtId="0" fontId="42" fillId="0" borderId="0" xfId="1" applyFont="1"/>
    <xf numFmtId="0" fontId="6" fillId="11" borderId="14" xfId="2" applyFont="1" applyFill="1" applyBorder="1" applyAlignment="1">
      <alignment horizontal="left" vertical="top" wrapText="1"/>
    </xf>
    <xf numFmtId="0" fontId="6" fillId="11" borderId="15" xfId="2" applyFont="1" applyFill="1" applyBorder="1" applyAlignment="1">
      <alignment horizontal="left" vertical="top" wrapText="1"/>
    </xf>
    <xf numFmtId="0" fontId="6" fillId="11" borderId="3" xfId="2" applyFont="1" applyFill="1" applyBorder="1" applyAlignment="1">
      <alignment horizontal="left" vertical="top" wrapText="1"/>
    </xf>
    <xf numFmtId="0" fontId="6" fillId="11" borderId="19" xfId="2" applyFont="1" applyFill="1" applyBorder="1" applyAlignment="1">
      <alignment horizontal="left" vertical="top" wrapText="1"/>
    </xf>
    <xf numFmtId="0" fontId="2" fillId="0" borderId="0" xfId="1" applyAlignment="1">
      <alignment horizontal="left"/>
    </xf>
    <xf numFmtId="0" fontId="24" fillId="19" borderId="28" xfId="0" applyFont="1" applyFill="1" applyBorder="1" applyAlignment="1">
      <alignment horizontal="center" vertical="center"/>
    </xf>
    <xf numFmtId="0" fontId="24" fillId="19" borderId="52" xfId="0" applyFont="1" applyFill="1" applyBorder="1" applyAlignment="1">
      <alignment horizontal="left" vertical="center" wrapText="1"/>
    </xf>
    <xf numFmtId="0" fontId="24" fillId="19" borderId="50" xfId="0" applyFont="1" applyFill="1" applyBorder="1" applyAlignment="1">
      <alignment horizontal="left" vertical="center" wrapText="1"/>
    </xf>
    <xf numFmtId="0" fontId="24" fillId="19" borderId="52" xfId="0" applyFont="1" applyFill="1" applyBorder="1" applyAlignment="1">
      <alignment horizontal="center" vertical="center"/>
    </xf>
    <xf numFmtId="0" fontId="24" fillId="19" borderId="53" xfId="0" applyFont="1" applyFill="1" applyBorder="1" applyAlignment="1">
      <alignment horizontal="center" vertical="center"/>
    </xf>
    <xf numFmtId="0" fontId="24" fillId="19" borderId="57" xfId="0" applyFont="1" applyFill="1" applyBorder="1" applyAlignment="1">
      <alignment horizontal="center" vertical="center"/>
    </xf>
    <xf numFmtId="4" fontId="24" fillId="19" borderId="36" xfId="0" applyNumberFormat="1" applyFont="1" applyFill="1" applyBorder="1" applyAlignment="1">
      <alignment horizontal="center" vertical="center"/>
    </xf>
    <xf numFmtId="4" fontId="24" fillId="19" borderId="24" xfId="0" applyNumberFormat="1" applyFont="1" applyFill="1" applyBorder="1" applyAlignment="1">
      <alignment horizontal="center" vertical="center"/>
    </xf>
    <xf numFmtId="4" fontId="24" fillId="19" borderId="38" xfId="0" applyNumberFormat="1" applyFont="1" applyFill="1" applyBorder="1" applyAlignment="1">
      <alignment horizontal="center" vertical="center"/>
    </xf>
    <xf numFmtId="4" fontId="4" fillId="19" borderId="29" xfId="0" applyNumberFormat="1" applyFont="1" applyFill="1" applyBorder="1" applyAlignment="1">
      <alignment horizontal="center" vertical="center"/>
    </xf>
    <xf numFmtId="0" fontId="24" fillId="19" borderId="58" xfId="0" applyFont="1" applyFill="1" applyBorder="1" applyAlignment="1">
      <alignment horizontal="center" vertical="center"/>
    </xf>
    <xf numFmtId="0" fontId="28" fillId="19" borderId="28" xfId="0" applyFont="1" applyFill="1" applyBorder="1" applyAlignment="1">
      <alignment horizontal="center"/>
    </xf>
    <xf numFmtId="0" fontId="25" fillId="19" borderId="28" xfId="0" applyFont="1" applyFill="1" applyBorder="1" applyAlignment="1">
      <alignment horizontal="center"/>
    </xf>
    <xf numFmtId="0" fontId="25" fillId="19" borderId="28" xfId="0" applyFont="1" applyFill="1" applyBorder="1" applyAlignment="1">
      <alignment horizontal="center" vertical="center"/>
    </xf>
    <xf numFmtId="0" fontId="24" fillId="19" borderId="50" xfId="0" applyFont="1" applyFill="1" applyBorder="1" applyAlignment="1">
      <alignment vertical="center" wrapText="1"/>
    </xf>
    <xf numFmtId="4" fontId="4" fillId="19" borderId="36" xfId="0" applyNumberFormat="1" applyFont="1" applyFill="1" applyBorder="1" applyAlignment="1">
      <alignment horizontal="center" vertical="center"/>
    </xf>
    <xf numFmtId="4" fontId="4" fillId="19" borderId="24" xfId="0" applyNumberFormat="1" applyFont="1" applyFill="1" applyBorder="1" applyAlignment="1">
      <alignment horizontal="center" vertical="center"/>
    </xf>
    <xf numFmtId="4" fontId="4" fillId="19" borderId="38" xfId="0" applyNumberFormat="1" applyFont="1" applyFill="1" applyBorder="1" applyAlignment="1">
      <alignment horizontal="center" vertical="center"/>
    </xf>
    <xf numFmtId="0" fontId="41" fillId="0" borderId="0" xfId="0" applyFont="1"/>
    <xf numFmtId="0" fontId="17" fillId="19" borderId="47" xfId="0" applyFont="1" applyFill="1" applyBorder="1" applyAlignment="1">
      <alignment horizontal="center" vertical="center"/>
    </xf>
    <xf numFmtId="0" fontId="24" fillId="19" borderId="48" xfId="0" applyFont="1" applyFill="1" applyBorder="1" applyAlignment="1">
      <alignment vertical="center" wrapText="1"/>
    </xf>
    <xf numFmtId="0" fontId="24" fillId="19" borderId="48" xfId="0" applyFont="1" applyFill="1" applyBorder="1" applyAlignment="1">
      <alignment horizontal="center" vertical="center"/>
    </xf>
    <xf numFmtId="0" fontId="4" fillId="19" borderId="49" xfId="0" applyFont="1" applyFill="1" applyBorder="1" applyAlignment="1">
      <alignment horizontal="center" vertical="center"/>
    </xf>
    <xf numFmtId="0" fontId="17" fillId="19" borderId="30" xfId="0" applyFont="1" applyFill="1" applyBorder="1" applyAlignment="1">
      <alignment horizontal="center" vertical="center"/>
    </xf>
    <xf numFmtId="0" fontId="24" fillId="19" borderId="31" xfId="0" applyFont="1" applyFill="1" applyBorder="1" applyAlignment="1">
      <alignment vertical="center" wrapText="1"/>
    </xf>
    <xf numFmtId="0" fontId="24" fillId="19" borderId="31" xfId="0" applyFont="1" applyFill="1" applyBorder="1" applyAlignment="1">
      <alignment horizontal="center" vertical="center"/>
    </xf>
    <xf numFmtId="0" fontId="4" fillId="19" borderId="32" xfId="0" applyFont="1" applyFill="1" applyBorder="1" applyAlignment="1">
      <alignment horizontal="center" vertical="center"/>
    </xf>
    <xf numFmtId="4" fontId="4" fillId="19" borderId="82" xfId="0" applyNumberFormat="1" applyFont="1" applyFill="1" applyBorder="1" applyAlignment="1">
      <alignment horizontal="center" vertical="center"/>
    </xf>
    <xf numFmtId="4" fontId="4" fillId="19" borderId="83" xfId="0" applyNumberFormat="1" applyFont="1" applyFill="1" applyBorder="1" applyAlignment="1">
      <alignment horizontal="center" vertical="center"/>
    </xf>
    <xf numFmtId="4" fontId="4" fillId="19" borderId="85" xfId="0" applyNumberFormat="1" applyFont="1" applyFill="1" applyBorder="1" applyAlignment="1">
      <alignment horizontal="center" vertical="center"/>
    </xf>
    <xf numFmtId="4" fontId="4" fillId="19" borderId="39" xfId="0" applyNumberFormat="1" applyFont="1" applyFill="1" applyBorder="1" applyAlignment="1">
      <alignment horizontal="center" vertical="center"/>
    </xf>
    <xf numFmtId="4" fontId="4" fillId="19" borderId="32" xfId="0" applyNumberFormat="1" applyFont="1" applyFill="1" applyBorder="1" applyAlignment="1">
      <alignment horizontal="center" vertical="center"/>
    </xf>
    <xf numFmtId="0" fontId="24" fillId="19" borderId="24" xfId="0" applyFont="1" applyFill="1" applyBorder="1" applyAlignment="1">
      <alignment horizontal="left" vertical="center" wrapText="1"/>
    </xf>
    <xf numFmtId="0" fontId="24" fillId="19" borderId="24" xfId="0" applyFont="1" applyFill="1" applyBorder="1" applyAlignment="1">
      <alignment horizontal="center" vertical="center"/>
    </xf>
    <xf numFmtId="0" fontId="4" fillId="19" borderId="29" xfId="0" applyFont="1" applyFill="1" applyBorder="1" applyAlignment="1">
      <alignment horizontal="center" vertical="center"/>
    </xf>
    <xf numFmtId="0" fontId="24" fillId="20" borderId="50" xfId="0" applyFont="1" applyFill="1" applyBorder="1" applyAlignment="1">
      <alignment vertical="center" wrapText="1"/>
    </xf>
    <xf numFmtId="0" fontId="24" fillId="20" borderId="28" xfId="0" applyFont="1" applyFill="1" applyBorder="1" applyAlignment="1">
      <alignment horizontal="center" vertical="center"/>
    </xf>
    <xf numFmtId="0" fontId="24" fillId="20" borderId="24" xfId="0" applyFont="1" applyFill="1" applyBorder="1" applyAlignment="1">
      <alignment vertical="center" wrapText="1"/>
    </xf>
    <xf numFmtId="0" fontId="24" fillId="19" borderId="51" xfId="0" applyFont="1" applyFill="1" applyBorder="1" applyAlignment="1">
      <alignment horizontal="center" vertical="center"/>
    </xf>
    <xf numFmtId="0" fontId="4" fillId="19" borderId="57" xfId="0" applyFont="1" applyFill="1" applyBorder="1" applyAlignment="1">
      <alignment horizontal="center" vertical="center"/>
    </xf>
    <xf numFmtId="166" fontId="4" fillId="19" borderId="36" xfId="0" applyNumberFormat="1" applyFont="1" applyFill="1" applyBorder="1" applyAlignment="1">
      <alignment horizontal="center" vertical="center"/>
    </xf>
    <xf numFmtId="166" fontId="4" fillId="19" borderId="24" xfId="0" applyNumberFormat="1" applyFont="1" applyFill="1" applyBorder="1" applyAlignment="1">
      <alignment horizontal="center" vertical="center"/>
    </xf>
    <xf numFmtId="166" fontId="4" fillId="19" borderId="38" xfId="0" applyNumberFormat="1" applyFont="1" applyFill="1" applyBorder="1" applyAlignment="1">
      <alignment horizontal="center" vertical="center"/>
    </xf>
    <xf numFmtId="0" fontId="24" fillId="20" borderId="61" xfId="0" applyFont="1" applyFill="1" applyBorder="1" applyAlignment="1">
      <alignment horizontal="center" vertical="center"/>
    </xf>
    <xf numFmtId="0" fontId="24" fillId="19" borderId="55" xfId="0" applyFont="1" applyFill="1" applyBorder="1" applyAlignment="1">
      <alignment vertical="center" wrapText="1"/>
    </xf>
    <xf numFmtId="0" fontId="24" fillId="19" borderId="56" xfId="0" applyFont="1" applyFill="1" applyBorder="1" applyAlignment="1">
      <alignment horizontal="center" vertical="center"/>
    </xf>
    <xf numFmtId="0" fontId="24" fillId="19" borderId="0" xfId="0" applyFont="1" applyFill="1" applyAlignment="1">
      <alignment vertical="center" wrapText="1"/>
    </xf>
    <xf numFmtId="0" fontId="24" fillId="19" borderId="1" xfId="0" applyFont="1" applyFill="1" applyBorder="1" applyAlignment="1">
      <alignment horizontal="left" vertical="center" wrapText="1"/>
    </xf>
    <xf numFmtId="10" fontId="4" fillId="19" borderId="36" xfId="0" applyNumberFormat="1" applyFont="1" applyFill="1" applyBorder="1" applyAlignment="1">
      <alignment horizontal="center" vertical="center"/>
    </xf>
    <xf numFmtId="10" fontId="4" fillId="19" borderId="24" xfId="0" applyNumberFormat="1" applyFont="1" applyFill="1" applyBorder="1" applyAlignment="1">
      <alignment horizontal="center" vertical="center"/>
    </xf>
    <xf numFmtId="10" fontId="4" fillId="19" borderId="38" xfId="0" applyNumberFormat="1" applyFont="1" applyFill="1" applyBorder="1" applyAlignment="1">
      <alignment horizontal="center" vertical="center"/>
    </xf>
    <xf numFmtId="0" fontId="24" fillId="19" borderId="35" xfId="0" applyFont="1" applyFill="1" applyBorder="1" applyAlignment="1">
      <alignment horizontal="center" vertical="center"/>
    </xf>
    <xf numFmtId="0" fontId="24" fillId="19" borderId="60" xfId="0" applyFont="1" applyFill="1" applyBorder="1" applyAlignment="1">
      <alignment vertical="center" wrapText="1"/>
    </xf>
    <xf numFmtId="166" fontId="4" fillId="19" borderId="41" xfId="0" applyNumberFormat="1" applyFont="1" applyFill="1" applyBorder="1" applyAlignment="1">
      <alignment horizontal="center" vertical="center"/>
    </xf>
    <xf numFmtId="166" fontId="4" fillId="19" borderId="48" xfId="0" applyNumberFormat="1" applyFont="1" applyFill="1" applyBorder="1" applyAlignment="1">
      <alignment horizontal="center" vertical="center"/>
    </xf>
    <xf numFmtId="166" fontId="4" fillId="19" borderId="40" xfId="0" applyNumberFormat="1" applyFont="1" applyFill="1" applyBorder="1" applyAlignment="1">
      <alignment horizontal="center" vertical="center"/>
    </xf>
    <xf numFmtId="4" fontId="24" fillId="19" borderId="29" xfId="0" applyNumberFormat="1" applyFont="1" applyFill="1" applyBorder="1" applyAlignment="1">
      <alignment horizontal="center" vertical="center"/>
    </xf>
    <xf numFmtId="0" fontId="29" fillId="0" borderId="29" xfId="0" applyFont="1" applyBorder="1" applyAlignment="1">
      <alignment wrapText="1"/>
    </xf>
    <xf numFmtId="0" fontId="18" fillId="8" borderId="97" xfId="0" applyFont="1" applyFill="1" applyBorder="1" applyAlignment="1">
      <alignment horizontal="center" vertical="center"/>
    </xf>
    <xf numFmtId="0" fontId="24" fillId="20" borderId="98" xfId="0" applyFont="1" applyFill="1" applyBorder="1" applyAlignment="1">
      <alignment vertical="center" wrapText="1"/>
    </xf>
    <xf numFmtId="0" fontId="18" fillId="4" borderId="98" xfId="0" applyFont="1" applyFill="1" applyBorder="1" applyAlignment="1">
      <alignment horizontal="left" vertical="center" wrapText="1"/>
    </xf>
    <xf numFmtId="0" fontId="24" fillId="20" borderId="99" xfId="0" applyFont="1" applyFill="1" applyBorder="1" applyAlignment="1">
      <alignment horizontal="center" vertical="center"/>
    </xf>
    <xf numFmtId="0" fontId="24" fillId="19" borderId="100" xfId="0" applyFont="1" applyFill="1" applyBorder="1" applyAlignment="1">
      <alignment horizontal="left" vertical="center" wrapText="1"/>
    </xf>
    <xf numFmtId="0" fontId="4" fillId="19" borderId="101" xfId="0" applyFont="1" applyFill="1" applyBorder="1" applyAlignment="1">
      <alignment horizontal="center" vertical="center"/>
    </xf>
    <xf numFmtId="0" fontId="24" fillId="19" borderId="99" xfId="0" applyFont="1" applyFill="1" applyBorder="1" applyAlignment="1">
      <alignment horizontal="center" vertical="center"/>
    </xf>
    <xf numFmtId="0" fontId="4" fillId="19" borderId="102" xfId="0" applyFont="1" applyFill="1" applyBorder="1" applyAlignment="1">
      <alignment horizontal="center" vertical="center"/>
    </xf>
    <xf numFmtId="10" fontId="17" fillId="9" borderId="101" xfId="0" applyNumberFormat="1" applyFont="1" applyFill="1" applyBorder="1" applyAlignment="1">
      <alignment horizontal="center"/>
    </xf>
    <xf numFmtId="10" fontId="24" fillId="0" borderId="101" xfId="4" applyNumberFormat="1" applyFont="1" applyBorder="1" applyAlignment="1">
      <alignment horizontal="center" vertical="center"/>
    </xf>
    <xf numFmtId="0" fontId="24" fillId="19" borderId="103" xfId="0" applyFont="1" applyFill="1" applyBorder="1" applyAlignment="1">
      <alignment horizontal="left" vertical="center" wrapText="1"/>
    </xf>
    <xf numFmtId="0" fontId="24" fillId="19" borderId="104" xfId="0" applyFont="1" applyFill="1" applyBorder="1" applyAlignment="1">
      <alignment horizontal="center" vertical="center"/>
    </xf>
    <xf numFmtId="0" fontId="4" fillId="19" borderId="105" xfId="0" applyFont="1" applyFill="1" applyBorder="1" applyAlignment="1">
      <alignment horizontal="center" vertical="center"/>
    </xf>
    <xf numFmtId="0" fontId="24" fillId="19" borderId="103" xfId="0" applyFont="1" applyFill="1" applyBorder="1" applyAlignment="1">
      <alignment vertical="center" wrapText="1"/>
    </xf>
    <xf numFmtId="0" fontId="24" fillId="0" borderId="106" xfId="0" applyFont="1" applyBorder="1" applyAlignment="1">
      <alignment vertical="center" wrapText="1"/>
    </xf>
    <xf numFmtId="0" fontId="24" fillId="0" borderId="107" xfId="0" applyFont="1" applyBorder="1" applyAlignment="1">
      <alignment horizontal="center" vertical="center"/>
    </xf>
    <xf numFmtId="0" fontId="4" fillId="0" borderId="105" xfId="0" applyFont="1" applyBorder="1" applyAlignment="1">
      <alignment horizontal="center" vertical="center"/>
    </xf>
    <xf numFmtId="0" fontId="24" fillId="0" borderId="108" xfId="0" applyFont="1" applyBorder="1" applyAlignment="1">
      <alignment vertical="center" wrapText="1"/>
    </xf>
    <xf numFmtId="0" fontId="24" fillId="0" borderId="109" xfId="0" applyFont="1" applyBorder="1" applyAlignment="1">
      <alignment vertical="center" wrapText="1"/>
    </xf>
    <xf numFmtId="0" fontId="24" fillId="0" borderId="110" xfId="0" applyFont="1" applyBorder="1" applyAlignment="1">
      <alignment horizontal="center" vertical="center"/>
    </xf>
    <xf numFmtId="0" fontId="18" fillId="4" borderId="111" xfId="0" applyFont="1" applyFill="1" applyBorder="1" applyAlignment="1">
      <alignment horizontal="left" vertical="center" wrapText="1"/>
    </xf>
    <xf numFmtId="0" fontId="18" fillId="8" borderId="111" xfId="0" applyFont="1" applyFill="1" applyBorder="1" applyAlignment="1">
      <alignment horizontal="center" vertical="center"/>
    </xf>
    <xf numFmtId="0" fontId="23" fillId="8" borderId="112" xfId="0" applyFont="1" applyFill="1" applyBorder="1" applyAlignment="1">
      <alignment horizontal="center" vertical="center"/>
    </xf>
    <xf numFmtId="0" fontId="24" fillId="0" borderId="113" xfId="0" applyFont="1" applyBorder="1" applyAlignment="1">
      <alignment horizontal="center" vertical="center"/>
    </xf>
    <xf numFmtId="0" fontId="24" fillId="0" borderId="114" xfId="0" applyFont="1" applyBorder="1" applyAlignment="1">
      <alignment horizontal="center" vertical="center"/>
    </xf>
    <xf numFmtId="0" fontId="4" fillId="0" borderId="115" xfId="0" applyFont="1" applyBorder="1" applyAlignment="1">
      <alignment horizontal="center" vertical="center"/>
    </xf>
    <xf numFmtId="0" fontId="24" fillId="0" borderId="103" xfId="0" applyFont="1" applyBorder="1" applyAlignment="1">
      <alignment vertical="center" wrapText="1"/>
    </xf>
    <xf numFmtId="0" fontId="24" fillId="3" borderId="113" xfId="0" applyFont="1" applyFill="1" applyBorder="1" applyAlignment="1">
      <alignment horizontal="center" vertical="center"/>
    </xf>
    <xf numFmtId="0" fontId="24" fillId="3" borderId="103" xfId="0" applyFont="1" applyFill="1" applyBorder="1" applyAlignment="1">
      <alignment vertical="center" wrapText="1"/>
    </xf>
    <xf numFmtId="0" fontId="24" fillId="3" borderId="106" xfId="0" applyFont="1" applyFill="1" applyBorder="1" applyAlignment="1">
      <alignment vertical="center" wrapText="1"/>
    </xf>
    <xf numFmtId="0" fontId="24" fillId="3" borderId="116" xfId="0" applyFont="1" applyFill="1" applyBorder="1" applyAlignment="1">
      <alignment horizontal="center" vertical="center"/>
    </xf>
    <xf numFmtId="0" fontId="24" fillId="3" borderId="117" xfId="0" applyFont="1" applyFill="1" applyBorder="1" applyAlignment="1">
      <alignment horizontal="center" vertical="center"/>
    </xf>
    <xf numFmtId="0" fontId="18" fillId="4" borderId="118" xfId="0" applyFont="1" applyFill="1" applyBorder="1" applyAlignment="1">
      <alignment horizontal="left" vertical="center" wrapText="1"/>
    </xf>
    <xf numFmtId="0" fontId="18" fillId="8" borderId="119" xfId="0" applyFont="1" applyFill="1" applyBorder="1" applyAlignment="1">
      <alignment horizontal="center" vertical="center"/>
    </xf>
    <xf numFmtId="0" fontId="24" fillId="19" borderId="113" xfId="0" applyFont="1" applyFill="1" applyBorder="1" applyAlignment="1">
      <alignment horizontal="center" vertical="center"/>
    </xf>
    <xf numFmtId="0" fontId="24" fillId="20" borderId="103" xfId="0" applyFont="1" applyFill="1" applyBorder="1" applyAlignment="1">
      <alignment vertical="center" wrapText="1"/>
    </xf>
    <xf numFmtId="0" fontId="24" fillId="19" borderId="114" xfId="0" applyFont="1" applyFill="1" applyBorder="1" applyAlignment="1">
      <alignment horizontal="center" vertical="center"/>
    </xf>
    <xf numFmtId="0" fontId="4" fillId="19" borderId="115" xfId="0" applyFont="1" applyFill="1" applyBorder="1" applyAlignment="1">
      <alignment horizontal="center" vertical="center"/>
    </xf>
    <xf numFmtId="0" fontId="24" fillId="19" borderId="106" xfId="0" applyFont="1" applyFill="1" applyBorder="1" applyAlignment="1">
      <alignment vertical="center" wrapText="1"/>
    </xf>
    <xf numFmtId="0" fontId="24" fillId="20" borderId="113" xfId="0" applyFont="1" applyFill="1" applyBorder="1" applyAlignment="1">
      <alignment horizontal="center" vertical="center"/>
    </xf>
    <xf numFmtId="0" fontId="24" fillId="19" borderId="120" xfId="0" applyFont="1" applyFill="1" applyBorder="1" applyAlignment="1">
      <alignment vertical="center" wrapText="1"/>
    </xf>
    <xf numFmtId="0" fontId="24" fillId="19" borderId="121"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107" xfId="0" applyFont="1" applyFill="1" applyBorder="1" applyAlignment="1">
      <alignment vertical="center" wrapText="1"/>
    </xf>
    <xf numFmtId="0" fontId="24" fillId="0" borderId="120" xfId="0" applyFont="1" applyBorder="1" applyAlignment="1">
      <alignment vertical="center" wrapText="1"/>
    </xf>
    <xf numFmtId="0" fontId="24" fillId="0" borderId="123" xfId="0" applyFont="1" applyBorder="1" applyAlignment="1">
      <alignment vertical="center" wrapText="1"/>
    </xf>
    <xf numFmtId="0" fontId="24" fillId="0" borderId="124" xfId="0" applyFont="1" applyBorder="1" applyAlignment="1">
      <alignment horizontal="center" vertical="center"/>
    </xf>
    <xf numFmtId="0" fontId="24" fillId="0" borderId="125" xfId="0" applyFont="1" applyBorder="1" applyAlignment="1">
      <alignment horizontal="center" vertical="center"/>
    </xf>
    <xf numFmtId="0" fontId="4" fillId="0" borderId="126" xfId="0" applyFont="1" applyBorder="1" applyAlignment="1">
      <alignment horizontal="center" vertical="center"/>
    </xf>
    <xf numFmtId="0" fontId="24" fillId="19" borderId="103" xfId="0" applyFont="1" applyFill="1" applyBorder="1" applyAlignment="1">
      <alignment horizontal="center" vertical="center"/>
    </xf>
    <xf numFmtId="0" fontId="4" fillId="19" borderId="116" xfId="0" applyFont="1" applyFill="1" applyBorder="1" applyAlignment="1">
      <alignment horizontal="center" vertical="center"/>
    </xf>
    <xf numFmtId="0" fontId="24" fillId="19" borderId="109" xfId="0" applyFont="1" applyFill="1" applyBorder="1" applyAlignment="1">
      <alignment vertical="center" wrapText="1"/>
    </xf>
    <xf numFmtId="0" fontId="24" fillId="19" borderId="120" xfId="0" applyFont="1" applyFill="1" applyBorder="1" applyAlignment="1">
      <alignment horizontal="center" vertical="center"/>
    </xf>
    <xf numFmtId="0" fontId="24" fillId="19" borderId="116" xfId="0" applyFont="1" applyFill="1" applyBorder="1" applyAlignment="1">
      <alignment horizontal="center" vertical="center"/>
    </xf>
    <xf numFmtId="0" fontId="24" fillId="19" borderId="107" xfId="0" applyFont="1" applyFill="1" applyBorder="1" applyAlignment="1">
      <alignment horizontal="center" vertical="center"/>
    </xf>
    <xf numFmtId="0" fontId="24" fillId="19" borderId="122" xfId="0" applyFont="1" applyFill="1" applyBorder="1" applyAlignment="1">
      <alignment horizontal="center" vertical="center"/>
    </xf>
    <xf numFmtId="0" fontId="24" fillId="20" borderId="116" xfId="0" applyFont="1" applyFill="1" applyBorder="1" applyAlignment="1">
      <alignment horizontal="center" vertical="center"/>
    </xf>
    <xf numFmtId="0" fontId="24" fillId="19" borderId="104" xfId="0" applyFont="1" applyFill="1" applyBorder="1" applyAlignment="1">
      <alignment vertical="center" wrapText="1"/>
    </xf>
    <xf numFmtId="0" fontId="24" fillId="19" borderId="108" xfId="0" applyFont="1" applyFill="1" applyBorder="1" applyAlignment="1">
      <alignment horizontal="center" vertical="center"/>
    </xf>
    <xf numFmtId="0" fontId="18" fillId="4" borderId="127" xfId="0" applyFont="1" applyFill="1" applyBorder="1" applyAlignment="1">
      <alignment horizontal="center" vertical="center"/>
    </xf>
    <xf numFmtId="0" fontId="18" fillId="4" borderId="128" xfId="0" applyFont="1" applyFill="1" applyBorder="1" applyAlignment="1">
      <alignment horizontal="left" vertical="center" wrapText="1"/>
    </xf>
    <xf numFmtId="0" fontId="18" fillId="4" borderId="109" xfId="0" applyFont="1" applyFill="1" applyBorder="1" applyAlignment="1">
      <alignment horizontal="left" vertical="center" wrapText="1"/>
    </xf>
    <xf numFmtId="0" fontId="18" fillId="8" borderId="104" xfId="0" applyFont="1" applyFill="1" applyBorder="1" applyAlignment="1">
      <alignment horizontal="center" vertical="center"/>
    </xf>
    <xf numFmtId="0" fontId="23" fillId="8" borderId="105" xfId="0" applyFont="1" applyFill="1" applyBorder="1" applyAlignment="1">
      <alignment horizontal="center" vertical="center"/>
    </xf>
    <xf numFmtId="0" fontId="24" fillId="19" borderId="109" xfId="0" applyFont="1" applyFill="1" applyBorder="1" applyAlignment="1">
      <alignment horizontal="left" vertical="center" wrapText="1"/>
    </xf>
    <xf numFmtId="0" fontId="24" fillId="19" borderId="109" xfId="0" applyFont="1" applyFill="1" applyBorder="1" applyAlignment="1">
      <alignment horizontal="center" vertical="center"/>
    </xf>
    <xf numFmtId="0" fontId="4" fillId="19" borderId="129" xfId="0" applyFont="1" applyFill="1" applyBorder="1" applyAlignment="1">
      <alignment vertical="center" wrapText="1"/>
    </xf>
    <xf numFmtId="0" fontId="24" fillId="19" borderId="130" xfId="0" applyFont="1" applyFill="1" applyBorder="1" applyAlignment="1">
      <alignment horizontal="center" vertical="center"/>
    </xf>
    <xf numFmtId="0" fontId="24" fillId="19" borderId="129" xfId="0" applyFont="1" applyFill="1" applyBorder="1" applyAlignment="1">
      <alignment horizontal="center" vertical="center"/>
    </xf>
    <xf numFmtId="0" fontId="4" fillId="19" borderId="131" xfId="0" applyFont="1" applyFill="1" applyBorder="1" applyAlignment="1">
      <alignment horizontal="center" vertical="center"/>
    </xf>
    <xf numFmtId="0" fontId="4" fillId="0" borderId="132" xfId="0" applyFont="1" applyBorder="1" applyAlignment="1">
      <alignment vertical="center" wrapText="1"/>
    </xf>
    <xf numFmtId="0" fontId="24" fillId="0" borderId="132" xfId="0" applyFont="1" applyBorder="1" applyAlignment="1">
      <alignment horizontal="center" vertical="center"/>
    </xf>
    <xf numFmtId="0" fontId="24" fillId="0" borderId="131" xfId="0" applyFont="1" applyBorder="1" applyAlignment="1">
      <alignment horizontal="center" vertical="center"/>
    </xf>
    <xf numFmtId="0" fontId="4" fillId="0" borderId="109" xfId="1" applyFont="1" applyBorder="1" applyAlignment="1">
      <alignment horizontal="left" vertical="top"/>
    </xf>
    <xf numFmtId="164" fontId="4" fillId="0" borderId="109" xfId="1" applyNumberFormat="1" applyFont="1" applyBorder="1" applyAlignment="1">
      <alignment horizontal="left" vertical="top"/>
    </xf>
    <xf numFmtId="0" fontId="4" fillId="0" borderId="109" xfId="1" applyFont="1" applyBorder="1" applyAlignment="1">
      <alignment horizontal="right" vertical="top"/>
    </xf>
    <xf numFmtId="2" fontId="4" fillId="0" borderId="109" xfId="1" applyNumberFormat="1" applyFont="1" applyBorder="1" applyAlignment="1">
      <alignment horizontal="right" vertical="top"/>
    </xf>
    <xf numFmtId="0" fontId="17" fillId="0" borderId="109" xfId="0" applyFont="1" applyBorder="1" applyAlignment="1">
      <alignment horizontal="left" vertical="top"/>
    </xf>
    <xf numFmtId="0" fontId="4" fillId="0" borderId="109" xfId="6" applyFont="1" applyBorder="1" applyAlignment="1">
      <alignment horizontal="left" vertical="top"/>
    </xf>
    <xf numFmtId="2" fontId="4" fillId="0" borderId="109" xfId="1" applyNumberFormat="1" applyFont="1" applyBorder="1" applyAlignment="1">
      <alignment horizontal="left" vertical="top"/>
    </xf>
    <xf numFmtId="2" fontId="4" fillId="0" borderId="109" xfId="6" applyNumberFormat="1" applyFont="1" applyBorder="1" applyAlignment="1">
      <alignment horizontal="right" vertical="top"/>
    </xf>
    <xf numFmtId="10" fontId="24" fillId="0" borderId="111" xfId="4" applyNumberFormat="1" applyFont="1" applyBorder="1" applyAlignment="1">
      <alignment horizontal="center" vertical="center"/>
    </xf>
    <xf numFmtId="10" fontId="4" fillId="0" borderId="112" xfId="4" applyNumberFormat="1" applyFont="1" applyBorder="1" applyAlignment="1">
      <alignment horizontal="center" vertical="center"/>
    </xf>
    <xf numFmtId="0" fontId="24" fillId="21" borderId="122" xfId="0" applyFont="1" applyFill="1" applyBorder="1" applyAlignment="1">
      <alignment horizontal="center" vertical="center"/>
    </xf>
    <xf numFmtId="0" fontId="24" fillId="20" borderId="106" xfId="0" applyFont="1" applyFill="1" applyBorder="1" applyAlignment="1">
      <alignment vertical="center" wrapText="1"/>
    </xf>
    <xf numFmtId="0" fontId="24" fillId="20" borderId="122" xfId="0" applyFont="1" applyFill="1" applyBorder="1" applyAlignment="1">
      <alignment horizontal="center" vertical="center"/>
    </xf>
    <xf numFmtId="0" fontId="18" fillId="8" borderId="133" xfId="0" applyFont="1" applyFill="1" applyBorder="1" applyAlignment="1">
      <alignment horizontal="center" vertical="center"/>
    </xf>
    <xf numFmtId="0" fontId="24" fillId="21" borderId="134" xfId="0" applyFont="1" applyFill="1" applyBorder="1" applyAlignment="1">
      <alignment horizontal="center" vertical="center"/>
    </xf>
    <xf numFmtId="0" fontId="24" fillId="20" borderId="135" xfId="0" applyFont="1" applyFill="1" applyBorder="1" applyAlignment="1">
      <alignment vertical="center" wrapText="1"/>
    </xf>
    <xf numFmtId="0" fontId="24" fillId="20" borderId="134" xfId="0" applyFont="1" applyFill="1" applyBorder="1" applyAlignment="1">
      <alignment horizontal="center" vertical="center"/>
    </xf>
    <xf numFmtId="0" fontId="24" fillId="20" borderId="136" xfId="0" applyFont="1" applyFill="1" applyBorder="1" applyAlignment="1">
      <alignment vertical="center" wrapText="1"/>
    </xf>
    <xf numFmtId="0" fontId="18" fillId="4" borderId="136" xfId="0" applyFont="1" applyFill="1" applyBorder="1" applyAlignment="1">
      <alignment horizontal="left" vertical="center" wrapText="1"/>
    </xf>
    <xf numFmtId="0" fontId="24" fillId="20" borderId="137" xfId="0" applyFont="1" applyFill="1" applyBorder="1" applyAlignment="1">
      <alignment horizontal="center" vertical="center"/>
    </xf>
    <xf numFmtId="0" fontId="24" fillId="19" borderId="138" xfId="0" applyFont="1" applyFill="1" applyBorder="1" applyAlignment="1">
      <alignment horizontal="left" vertical="center" wrapText="1"/>
    </xf>
    <xf numFmtId="0" fontId="4" fillId="19" borderId="139" xfId="0" applyFont="1" applyFill="1" applyBorder="1" applyAlignment="1">
      <alignment horizontal="center" vertical="center"/>
    </xf>
    <xf numFmtId="0" fontId="24" fillId="19" borderId="137" xfId="0" applyFont="1" applyFill="1" applyBorder="1" applyAlignment="1">
      <alignment horizontal="center" vertical="center"/>
    </xf>
    <xf numFmtId="0" fontId="4" fillId="19" borderId="140" xfId="0" applyFont="1" applyFill="1" applyBorder="1" applyAlignment="1">
      <alignment horizontal="center" vertical="center"/>
    </xf>
    <xf numFmtId="0" fontId="6" fillId="12" borderId="141" xfId="2" applyFont="1" applyFill="1" applyBorder="1" applyAlignment="1">
      <alignment horizontal="left" vertical="top" wrapText="1"/>
    </xf>
    <xf numFmtId="0" fontId="6" fillId="12" borderId="138" xfId="2" applyFont="1" applyFill="1" applyBorder="1" applyAlignment="1">
      <alignment horizontal="left" vertical="top" wrapText="1"/>
    </xf>
    <xf numFmtId="0" fontId="6" fillId="12" borderId="142" xfId="2" applyFont="1" applyFill="1" applyBorder="1" applyAlignment="1">
      <alignment horizontal="left" vertical="top" wrapText="1"/>
    </xf>
    <xf numFmtId="0" fontId="6" fillId="13" borderId="141" xfId="2" applyFont="1" applyFill="1" applyBorder="1" applyAlignment="1">
      <alignment horizontal="left" vertical="top" wrapText="1"/>
    </xf>
    <xf numFmtId="0" fontId="6" fillId="13" borderId="138" xfId="2" applyFont="1" applyFill="1" applyBorder="1" applyAlignment="1">
      <alignment horizontal="left" vertical="top" wrapText="1"/>
    </xf>
    <xf numFmtId="0" fontId="6" fillId="13" borderId="142" xfId="2" applyFont="1" applyFill="1" applyBorder="1" applyAlignment="1">
      <alignment horizontal="left" vertical="top" wrapText="1"/>
    </xf>
    <xf numFmtId="166" fontId="19" fillId="0" borderId="0" xfId="0" applyNumberFormat="1" applyFont="1"/>
    <xf numFmtId="1" fontId="24" fillId="9" borderId="28" xfId="0" applyNumberFormat="1" applyFont="1" applyFill="1" applyBorder="1" applyAlignment="1">
      <alignment horizontal="center" vertical="center"/>
    </xf>
    <xf numFmtId="1" fontId="24" fillId="9" borderId="24" xfId="0" applyNumberFormat="1" applyFont="1" applyFill="1" applyBorder="1" applyAlignment="1">
      <alignment horizontal="center" vertical="center"/>
    </xf>
    <xf numFmtId="1" fontId="24" fillId="9" borderId="29" xfId="0" applyNumberFormat="1" applyFont="1" applyFill="1" applyBorder="1" applyAlignment="1">
      <alignment horizontal="center" vertical="center"/>
    </xf>
    <xf numFmtId="0" fontId="24" fillId="0" borderId="143" xfId="0" applyFont="1" applyBorder="1" applyAlignment="1">
      <alignment wrapText="1"/>
    </xf>
    <xf numFmtId="3" fontId="24" fillId="9" borderId="36" xfId="0" applyNumberFormat="1" applyFont="1" applyFill="1" applyBorder="1" applyAlignment="1">
      <alignment horizontal="center" vertical="center"/>
    </xf>
    <xf numFmtId="3" fontId="24" fillId="9" borderId="79" xfId="0" applyNumberFormat="1" applyFont="1" applyFill="1" applyBorder="1" applyAlignment="1">
      <alignment horizontal="center" vertical="center"/>
    </xf>
    <xf numFmtId="0" fontId="24" fillId="0" borderId="52" xfId="0" applyFont="1" applyBorder="1" applyAlignment="1">
      <alignment horizontal="left" vertical="center" wrapText="1"/>
    </xf>
    <xf numFmtId="0" fontId="24" fillId="0" borderId="50" xfId="0" applyFont="1" applyBorder="1" applyAlignment="1">
      <alignment horizontal="left" vertical="center" wrapText="1"/>
    </xf>
    <xf numFmtId="0" fontId="24" fillId="0" borderId="52" xfId="0" applyFont="1" applyBorder="1" applyAlignment="1">
      <alignment horizontal="center" vertical="center"/>
    </xf>
    <xf numFmtId="4" fontId="24" fillId="0" borderId="38" xfId="0" applyNumberFormat="1" applyFont="1" applyBorder="1" applyAlignment="1">
      <alignment horizontal="center" vertical="center"/>
    </xf>
    <xf numFmtId="0" fontId="24" fillId="0" borderId="103" xfId="0" applyFont="1" applyBorder="1" applyAlignment="1">
      <alignment horizontal="left" vertical="center" wrapText="1"/>
    </xf>
    <xf numFmtId="0" fontId="24" fillId="0" borderId="104" xfId="0" applyFont="1" applyBorder="1" applyAlignment="1">
      <alignment horizontal="center" vertical="center"/>
    </xf>
    <xf numFmtId="0" fontId="28" fillId="0" borderId="28" xfId="0" applyFont="1" applyBorder="1" applyAlignment="1">
      <alignment horizontal="center"/>
    </xf>
    <xf numFmtId="0" fontId="25" fillId="0" borderId="28" xfId="0" applyFont="1" applyBorder="1" applyAlignment="1">
      <alignment horizontal="center"/>
    </xf>
    <xf numFmtId="3" fontId="24" fillId="9" borderId="38" xfId="0" applyNumberFormat="1" applyFont="1" applyFill="1" applyBorder="1" applyAlignment="1">
      <alignment horizontal="center" vertical="center"/>
    </xf>
    <xf numFmtId="0" fontId="4" fillId="9" borderId="30" xfId="0" applyFont="1" applyFill="1" applyBorder="1" applyAlignment="1">
      <alignment horizontal="center" vertical="center"/>
    </xf>
    <xf numFmtId="0" fontId="4" fillId="9" borderId="28" xfId="0" applyFont="1" applyFill="1" applyBorder="1" applyAlignment="1">
      <alignment horizontal="center" vertical="center"/>
    </xf>
    <xf numFmtId="0" fontId="24" fillId="0" borderId="29" xfId="0" applyFont="1" applyBorder="1" applyAlignment="1">
      <alignment vertical="top" wrapText="1"/>
    </xf>
    <xf numFmtId="0" fontId="24" fillId="0" borderId="28"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57" xfId="0" applyFont="1" applyBorder="1" applyAlignment="1">
      <alignment horizontal="center" vertical="center" wrapText="1"/>
    </xf>
    <xf numFmtId="4" fontId="24" fillId="0" borderId="36" xfId="0" applyNumberFormat="1" applyFont="1" applyBorder="1" applyAlignment="1">
      <alignment horizontal="center" vertical="center" wrapText="1"/>
    </xf>
    <xf numFmtId="4" fontId="24" fillId="0" borderId="24" xfId="0" applyNumberFormat="1" applyFont="1" applyBorder="1" applyAlignment="1">
      <alignment horizontal="center" vertical="center" wrapText="1"/>
    </xf>
    <xf numFmtId="4" fontId="24" fillId="0" borderId="38" xfId="0" applyNumberFormat="1" applyFont="1" applyBorder="1" applyAlignment="1">
      <alignment horizontal="center" vertical="center" wrapText="1"/>
    </xf>
    <xf numFmtId="0" fontId="24" fillId="9" borderId="28" xfId="0" applyFont="1" applyFill="1" applyBorder="1" applyAlignment="1">
      <alignment horizontal="center" vertical="center" wrapText="1"/>
    </xf>
    <xf numFmtId="0" fontId="19" fillId="0" borderId="0" xfId="0" applyFont="1" applyAlignment="1">
      <alignment wrapText="1"/>
    </xf>
    <xf numFmtId="4" fontId="24" fillId="0" borderId="36" xfId="5" applyNumberFormat="1" applyFont="1" applyFill="1" applyBorder="1" applyAlignment="1">
      <alignment horizontal="center" vertical="center"/>
    </xf>
    <xf numFmtId="4" fontId="24" fillId="0" borderId="24" xfId="5" applyNumberFormat="1" applyFont="1" applyFill="1" applyBorder="1" applyAlignment="1">
      <alignment horizontal="center" vertical="center"/>
    </xf>
    <xf numFmtId="4" fontId="24" fillId="0" borderId="38" xfId="5" applyNumberFormat="1" applyFont="1" applyFill="1" applyBorder="1" applyAlignment="1">
      <alignment horizontal="center" vertical="center"/>
    </xf>
    <xf numFmtId="4" fontId="4" fillId="22" borderId="28" xfId="0" applyNumberFormat="1" applyFont="1" applyFill="1" applyBorder="1" applyAlignment="1">
      <alignment horizontal="center" vertical="center"/>
    </xf>
    <xf numFmtId="4" fontId="4" fillId="22" borderId="24" xfId="0" applyNumberFormat="1" applyFont="1" applyFill="1" applyBorder="1" applyAlignment="1">
      <alignment horizontal="center" vertical="center"/>
    </xf>
    <xf numFmtId="4" fontId="4" fillId="22" borderId="38" xfId="0" applyNumberFormat="1" applyFont="1" applyFill="1" applyBorder="1" applyAlignment="1">
      <alignment horizontal="center" vertical="center"/>
    </xf>
    <xf numFmtId="3" fontId="24" fillId="22" borderId="28" xfId="0" applyNumberFormat="1" applyFont="1" applyFill="1" applyBorder="1" applyAlignment="1">
      <alignment horizontal="center" vertical="center"/>
    </xf>
    <xf numFmtId="3" fontId="24" fillId="22" borderId="24" xfId="0" applyNumberFormat="1" applyFont="1" applyFill="1" applyBorder="1" applyAlignment="1">
      <alignment horizontal="center" vertical="center"/>
    </xf>
    <xf numFmtId="3" fontId="24" fillId="22" borderId="38" xfId="0" applyNumberFormat="1" applyFont="1" applyFill="1" applyBorder="1" applyAlignment="1">
      <alignment horizontal="center" vertical="center"/>
    </xf>
    <xf numFmtId="3" fontId="24" fillId="22" borderId="36" xfId="0" applyNumberFormat="1" applyFont="1" applyFill="1" applyBorder="1" applyAlignment="1">
      <alignment horizontal="center" vertical="center"/>
    </xf>
    <xf numFmtId="4" fontId="4" fillId="22" borderId="36" xfId="0" applyNumberFormat="1" applyFont="1" applyFill="1" applyBorder="1" applyAlignment="1">
      <alignment horizontal="center" vertical="center"/>
    </xf>
    <xf numFmtId="4" fontId="4" fillId="22" borderId="82" xfId="0" applyNumberFormat="1" applyFont="1" applyFill="1" applyBorder="1" applyAlignment="1">
      <alignment horizontal="center" vertical="center"/>
    </xf>
    <xf numFmtId="4" fontId="4" fillId="22" borderId="83" xfId="0" applyNumberFormat="1" applyFont="1" applyFill="1" applyBorder="1" applyAlignment="1">
      <alignment horizontal="center" vertical="center"/>
    </xf>
    <xf numFmtId="4" fontId="4" fillId="22" borderId="85" xfId="0" applyNumberFormat="1" applyFont="1" applyFill="1" applyBorder="1" applyAlignment="1">
      <alignment horizontal="center" vertical="center"/>
    </xf>
    <xf numFmtId="3" fontId="24" fillId="9" borderId="24" xfId="0" applyNumberFormat="1" applyFont="1" applyFill="1" applyBorder="1" applyAlignment="1">
      <alignment horizontal="center" vertical="center"/>
    </xf>
    <xf numFmtId="0" fontId="10" fillId="9" borderId="75" xfId="0" applyFont="1" applyFill="1" applyBorder="1"/>
    <xf numFmtId="0" fontId="10" fillId="9" borderId="71" xfId="0" applyFont="1" applyFill="1" applyBorder="1"/>
    <xf numFmtId="0" fontId="10" fillId="9" borderId="72" xfId="0" applyFont="1" applyFill="1" applyBorder="1"/>
    <xf numFmtId="0" fontId="10" fillId="9" borderId="76" xfId="0" applyFont="1" applyFill="1" applyBorder="1"/>
    <xf numFmtId="0" fontId="10" fillId="9" borderId="17" xfId="0" applyFont="1" applyFill="1" applyBorder="1"/>
    <xf numFmtId="0" fontId="10" fillId="9" borderId="20" xfId="0" applyFont="1" applyFill="1" applyBorder="1"/>
    <xf numFmtId="0" fontId="8" fillId="15" borderId="0" xfId="0" applyFont="1" applyFill="1"/>
    <xf numFmtId="0" fontId="8" fillId="16" borderId="0" xfId="0" applyFont="1" applyFill="1"/>
    <xf numFmtId="0" fontId="8" fillId="16" borderId="70" xfId="0" applyFont="1" applyFill="1" applyBorder="1"/>
    <xf numFmtId="0" fontId="3" fillId="8" borderId="33" xfId="0" applyFont="1" applyFill="1" applyBorder="1"/>
    <xf numFmtId="14" fontId="3" fillId="0" borderId="0" xfId="0" applyNumberFormat="1" applyFont="1"/>
    <xf numFmtId="0" fontId="3" fillId="0" borderId="21" xfId="0" applyFont="1" applyBorder="1"/>
    <xf numFmtId="17" fontId="13" fillId="9" borderId="76" xfId="0" applyNumberFormat="1" applyFont="1" applyFill="1" applyBorder="1"/>
    <xf numFmtId="0" fontId="26" fillId="0" borderId="0" xfId="0" applyFont="1" applyAlignment="1">
      <alignment wrapText="1"/>
    </xf>
    <xf numFmtId="0" fontId="4" fillId="0" borderId="0" xfId="0" applyFont="1" applyAlignment="1">
      <alignment wrapText="1"/>
    </xf>
    <xf numFmtId="0" fontId="6" fillId="12" borderId="13" xfId="2" applyFont="1" applyFill="1" applyBorder="1" applyAlignment="1">
      <alignment horizontal="center" wrapText="1"/>
    </xf>
    <xf numFmtId="0" fontId="6" fillId="12" borderId="22" xfId="2" applyFont="1" applyFill="1" applyBorder="1" applyAlignment="1">
      <alignment horizontal="center" wrapText="1"/>
    </xf>
    <xf numFmtId="0" fontId="6" fillId="12" borderId="23" xfId="2" applyFont="1" applyFill="1" applyBorder="1" applyAlignment="1">
      <alignment horizontal="center" wrapText="1"/>
    </xf>
    <xf numFmtId="0" fontId="6" fillId="12" borderId="16" xfId="2" applyFont="1" applyFill="1" applyBorder="1" applyAlignment="1">
      <alignment horizontal="center" wrapText="1"/>
    </xf>
    <xf numFmtId="0" fontId="6" fillId="12" borderId="17" xfId="2" applyFont="1" applyFill="1" applyBorder="1" applyAlignment="1">
      <alignment horizontal="center" wrapText="1"/>
    </xf>
    <xf numFmtId="0" fontId="6" fillId="12" borderId="18" xfId="2" applyFont="1" applyFill="1" applyBorder="1" applyAlignment="1">
      <alignment horizontal="center" wrapText="1"/>
    </xf>
    <xf numFmtId="0" fontId="6" fillId="11" borderId="16" xfId="2" applyFont="1" applyFill="1" applyBorder="1" applyAlignment="1">
      <alignment horizontal="center" wrapText="1"/>
    </xf>
    <xf numFmtId="0" fontId="6" fillId="11" borderId="17" xfId="2" applyFont="1" applyFill="1" applyBorder="1" applyAlignment="1">
      <alignment horizontal="center" wrapText="1"/>
    </xf>
    <xf numFmtId="0" fontId="6" fillId="11" borderId="18" xfId="2" applyFont="1" applyFill="1" applyBorder="1" applyAlignment="1">
      <alignment horizontal="center" wrapText="1"/>
    </xf>
    <xf numFmtId="0" fontId="6" fillId="13" borderId="13" xfId="2" applyFont="1" applyFill="1" applyBorder="1" applyAlignment="1">
      <alignment horizontal="center" wrapText="1"/>
    </xf>
    <xf numFmtId="0" fontId="6" fillId="13" borderId="22" xfId="2" applyFont="1" applyFill="1" applyBorder="1" applyAlignment="1">
      <alignment horizontal="center" wrapText="1"/>
    </xf>
    <xf numFmtId="0" fontId="6" fillId="13" borderId="23" xfId="2" applyFont="1" applyFill="1" applyBorder="1" applyAlignment="1">
      <alignment horizontal="center" wrapText="1"/>
    </xf>
  </cellXfs>
  <cellStyles count="7">
    <cellStyle name="Hyperlink" xfId="3" builtinId="8"/>
    <cellStyle name="Neutral" xfId="5" builtinId="28"/>
    <cellStyle name="Normal" xfId="0" builtinId="0"/>
    <cellStyle name="Normal 2" xfId="1" xr:uid="{3ADC953F-4F6C-4DB4-BC28-6A8EE29FA18F}"/>
    <cellStyle name="Normal 2 2" xfId="6" xr:uid="{F4FF3FFB-9D1A-4182-A646-B142355ADCF3}"/>
    <cellStyle name="Normal 44" xfId="2" xr:uid="{7F5F155B-0D8F-4758-8DE1-7999C2A08456}"/>
    <cellStyle name="Percent" xfId="4" builtinId="5"/>
  </cellStyles>
  <dxfs count="16">
    <dxf>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auto="1"/>
      </font>
      <fill>
        <patternFill>
          <bgColor theme="5" tint="0.59996337778862885"/>
        </patternFill>
      </fill>
    </dxf>
    <dxf>
      <fill>
        <patternFill>
          <bgColor theme="5" tint="0.5999633777886288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1</xdr:row>
      <xdr:rowOff>152400</xdr:rowOff>
    </xdr:from>
    <xdr:to>
      <xdr:col>4</xdr:col>
      <xdr:colOff>152400</xdr:colOff>
      <xdr:row>7</xdr:row>
      <xdr:rowOff>9525</xdr:rowOff>
    </xdr:to>
    <xdr:pic>
      <xdr:nvPicPr>
        <xdr:cNvPr id="2" name="Picture 1">
          <a:extLst>
            <a:ext uri="{FF2B5EF4-FFF2-40B4-BE49-F238E27FC236}">
              <a16:creationId xmlns:a16="http://schemas.microsoft.com/office/drawing/2014/main" id="{3A9B08DB-2351-3C03-6532-1AA3037C9F32}"/>
            </a:ext>
          </a:extLst>
        </xdr:cNvPr>
        <xdr:cNvPicPr>
          <a:picLocks noChangeAspect="1"/>
        </xdr:cNvPicPr>
      </xdr:nvPicPr>
      <xdr:blipFill>
        <a:blip xmlns:r="http://schemas.openxmlformats.org/officeDocument/2006/relationships" r:embed="rId1"/>
        <a:stretch>
          <a:fillRect/>
        </a:stretch>
      </xdr:blipFill>
      <xdr:spPr>
        <a:xfrm>
          <a:off x="723900" y="342900"/>
          <a:ext cx="3381375" cy="10001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ibbetts, Joe" id="{DFC69ED5-C50B-4693-A4D7-8F84798D77B6}" userId="Joe.Tibbetts@environment-agency.gov.uk" providerId="PeoplePicker"/>
  <person displayName="Bailey, Becky" id="{C90508F5-B59A-4D8C-92ED-685B28A8678B}" userId="S::Becky.Bailey@environment-agency.gov.uk::6dd898b4-a299-4dea-8ee1-d9c424e1cf2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G83" dT="2024-02-14T15:20:56.43" personId="{C90508F5-B59A-4D8C-92ED-685B28A8678B}" id="{573D0075-5073-457D-8DB9-914357A28138}" done="1">
    <text>@Tibbetts, Joe do you happen to know why this QA test always tests red? I can't see an issue in the formula but was just curious.</text>
    <mentions>
      <mention mentionpersonId="{DFC69ED5-C50B-4693-A4D7-8F84798D77B6}" mentionId="{14BE1C56-29EB-4978-9273-F81AAEBF860B}" startIndex="0" length="14"/>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G83" dT="2024-02-14T15:20:56.43" personId="{C90508F5-B59A-4D8C-92ED-685B28A8678B}" id="{FDF2F99A-2E22-496B-BE4D-D6D5DAD3BF57}" done="1">
    <text>@Tibbetts, Joe do you happen to know why this QA test always tests red? I can't see an issue in the formula but was just curious.</text>
    <mentions>
      <mention mentionpersonId="{DFC69ED5-C50B-4693-A4D7-8F84798D77B6}" mentionId="{2ACAFFF8-C7DF-4576-B7C6-C1DCE616AE8C}" startIndex="0" length="14"/>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G83" dT="2024-02-14T15:20:56.43" personId="{C90508F5-B59A-4D8C-92ED-685B28A8678B}" id="{3114DEB9-2214-450F-9F50-36BC76213D48}" done="1">
    <text>@Tibbetts, Joe do you happen to know why this QA test always tests red? I can't see an issue in the formula but was just curious.</text>
    <mentions>
      <mention mentionpersonId="{DFC69ED5-C50B-4693-A4D7-8F84798D77B6}" mentionId="{CA533AEA-8790-4D16-92C6-36731222F2E8}" startIndex="0" length="14"/>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G83" dT="2024-02-14T15:20:56.43" personId="{C90508F5-B59A-4D8C-92ED-685B28A8678B}" id="{70E91090-C5CD-4C19-B357-64EF749C4CA9}" done="1">
    <text>@Tibbetts, Joe do you happen to know why this QA test always tests red? I can't see an issue in the formula but was just curious.</text>
    <mentions>
      <mention mentionpersonId="{DFC69ED5-C50B-4693-A4D7-8F84798D77B6}" mentionId="{6D804DA5-766F-47A8-94F7-C0BCF5DEDAA7}" startIndex="0" length="1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water-company-plan@environment-agency.gov.uk"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FE7CD-CC68-4888-A612-C6EEBD64934C}">
  <sheetPr codeName="Sheet2"/>
  <dimension ref="B2:P32"/>
  <sheetViews>
    <sheetView tabSelected="1" topLeftCell="B1" workbookViewId="0">
      <selection activeCell="O27" sqref="O27"/>
    </sheetView>
  </sheetViews>
  <sheetFormatPr defaultRowHeight="14.4" x14ac:dyDescent="0.3"/>
  <cols>
    <col min="1" max="1" width="3.5546875" customWidth="1"/>
    <col min="2" max="2" width="5.44140625" customWidth="1"/>
    <col min="3" max="3" width="41.109375" customWidth="1"/>
    <col min="7" max="8" width="19.88671875" customWidth="1"/>
    <col min="10" max="10" width="31.5546875" customWidth="1"/>
    <col min="15" max="15" width="14" customWidth="1"/>
  </cols>
  <sheetData>
    <row r="2" spans="2:16" x14ac:dyDescent="0.3">
      <c r="B2" s="22"/>
      <c r="C2" s="23"/>
      <c r="D2" s="23"/>
      <c r="E2" s="23"/>
      <c r="F2" s="23"/>
      <c r="G2" s="23"/>
      <c r="H2" s="23"/>
      <c r="I2" s="23"/>
      <c r="J2" s="23"/>
      <c r="K2" s="23"/>
      <c r="L2" s="23"/>
      <c r="M2" s="23"/>
      <c r="N2" s="23"/>
      <c r="O2" s="23"/>
      <c r="P2" s="24"/>
    </row>
    <row r="3" spans="2:16" x14ac:dyDescent="0.3">
      <c r="B3" s="25"/>
      <c r="C3" s="26"/>
      <c r="D3" s="26"/>
      <c r="E3" s="26"/>
      <c r="F3" s="52" t="s">
        <v>0</v>
      </c>
      <c r="G3" s="26"/>
      <c r="H3" s="26"/>
      <c r="I3" s="26"/>
      <c r="J3" s="26"/>
      <c r="K3" s="26"/>
      <c r="L3" s="26"/>
      <c r="M3" s="26"/>
      <c r="N3" s="26"/>
      <c r="O3" s="26"/>
      <c r="P3" s="27"/>
    </row>
    <row r="4" spans="2:16" x14ac:dyDescent="0.3">
      <c r="B4" s="25"/>
      <c r="C4" s="26"/>
      <c r="D4" s="26"/>
      <c r="E4" s="26"/>
      <c r="F4" s="28" t="s">
        <v>1</v>
      </c>
      <c r="G4" s="26"/>
      <c r="H4" s="26"/>
      <c r="I4" s="26"/>
      <c r="J4" s="26"/>
      <c r="K4" s="26"/>
      <c r="L4" s="26"/>
      <c r="M4" s="26"/>
      <c r="N4" s="26"/>
      <c r="O4" s="26"/>
      <c r="P4" s="27"/>
    </row>
    <row r="5" spans="2:16" x14ac:dyDescent="0.3">
      <c r="B5" s="25"/>
      <c r="C5" s="26"/>
      <c r="D5" s="26"/>
      <c r="E5" s="26"/>
      <c r="F5" s="26"/>
      <c r="G5" s="26"/>
      <c r="H5" s="26"/>
      <c r="I5" s="26"/>
      <c r="J5" s="26"/>
      <c r="K5" s="26"/>
      <c r="L5" s="26"/>
      <c r="M5" s="26"/>
      <c r="N5" s="26"/>
      <c r="O5" s="26"/>
      <c r="P5" s="27"/>
    </row>
    <row r="6" spans="2:16" x14ac:dyDescent="0.3">
      <c r="B6" s="25"/>
      <c r="C6" s="26"/>
      <c r="D6" s="26"/>
      <c r="E6" s="26"/>
      <c r="F6" s="53" t="s">
        <v>2</v>
      </c>
      <c r="G6" s="53"/>
      <c r="H6" s="53"/>
      <c r="I6" s="26"/>
      <c r="J6" s="26"/>
      <c r="K6" s="26"/>
      <c r="L6" s="26"/>
      <c r="M6" s="26"/>
      <c r="N6" s="26"/>
      <c r="O6" s="26"/>
      <c r="P6" s="27"/>
    </row>
    <row r="7" spans="2:16" x14ac:dyDescent="0.3">
      <c r="B7" s="25"/>
      <c r="C7" s="26"/>
      <c r="D7" s="26"/>
      <c r="E7" s="26"/>
      <c r="F7" s="54" t="s">
        <v>3</v>
      </c>
      <c r="G7" s="53"/>
      <c r="H7" s="53"/>
      <c r="I7" s="26"/>
      <c r="J7" s="26"/>
      <c r="K7" s="26"/>
      <c r="L7" s="26"/>
      <c r="M7" s="26"/>
      <c r="N7" s="26"/>
      <c r="O7" s="26"/>
      <c r="P7" s="27"/>
    </row>
    <row r="8" spans="2:16" x14ac:dyDescent="0.3">
      <c r="B8" s="29"/>
      <c r="C8" s="30"/>
      <c r="D8" s="30"/>
      <c r="E8" s="30"/>
      <c r="F8" s="55"/>
      <c r="G8" s="56"/>
      <c r="H8" s="56"/>
      <c r="I8" s="30"/>
      <c r="J8" s="30"/>
      <c r="K8" s="30"/>
      <c r="L8" s="30"/>
      <c r="M8" s="30"/>
      <c r="N8" s="30"/>
      <c r="O8" s="30"/>
      <c r="P8" s="31"/>
    </row>
    <row r="11" spans="2:16" x14ac:dyDescent="0.3">
      <c r="B11" s="32" t="s">
        <v>4</v>
      </c>
      <c r="C11" s="33" t="s">
        <v>4</v>
      </c>
      <c r="D11" s="34" t="s">
        <v>4</v>
      </c>
      <c r="E11" s="34" t="s">
        <v>4</v>
      </c>
      <c r="F11" s="34" t="s">
        <v>4</v>
      </c>
      <c r="G11" s="34" t="s">
        <v>4</v>
      </c>
      <c r="H11" s="34"/>
      <c r="I11" s="34" t="s">
        <v>4</v>
      </c>
      <c r="J11" s="34" t="s">
        <v>4</v>
      </c>
      <c r="K11" s="34" t="s">
        <v>4</v>
      </c>
      <c r="L11" s="34" t="s">
        <v>4</v>
      </c>
      <c r="M11" s="5" t="s">
        <v>4</v>
      </c>
      <c r="N11" s="5" t="s">
        <v>4</v>
      </c>
      <c r="O11" s="5" t="s">
        <v>4</v>
      </c>
      <c r="P11" s="6" t="s">
        <v>4</v>
      </c>
    </row>
    <row r="12" spans="2:16" ht="15" customHeight="1" x14ac:dyDescent="0.3">
      <c r="B12" s="35" t="s">
        <v>4</v>
      </c>
      <c r="C12" s="36" t="s">
        <v>5</v>
      </c>
      <c r="D12" s="36"/>
      <c r="E12" s="37"/>
      <c r="F12" s="37"/>
      <c r="G12" s="38" t="s">
        <v>4</v>
      </c>
      <c r="H12" s="38"/>
      <c r="I12" s="37"/>
      <c r="J12" s="37"/>
      <c r="K12" s="38" t="s">
        <v>4</v>
      </c>
      <c r="L12" s="38" t="s">
        <v>4</v>
      </c>
      <c r="M12" s="14" t="s">
        <v>4</v>
      </c>
      <c r="N12" s="14" t="s">
        <v>4</v>
      </c>
      <c r="O12" s="14" t="s">
        <v>4</v>
      </c>
      <c r="P12" s="15" t="s">
        <v>4</v>
      </c>
    </row>
    <row r="13" spans="2:16" x14ac:dyDescent="0.3">
      <c r="B13" s="39" t="s">
        <v>4</v>
      </c>
      <c r="C13" s="40" t="s">
        <v>4</v>
      </c>
      <c r="D13" s="41" t="s">
        <v>4</v>
      </c>
      <c r="E13" s="41" t="s">
        <v>4</v>
      </c>
      <c r="F13" s="41" t="s">
        <v>4</v>
      </c>
      <c r="G13" s="41" t="s">
        <v>4</v>
      </c>
      <c r="H13" s="41"/>
      <c r="I13" s="41" t="s">
        <v>4</v>
      </c>
      <c r="J13" s="41" t="s">
        <v>4</v>
      </c>
      <c r="K13" s="41" t="s">
        <v>4</v>
      </c>
      <c r="L13" s="41" t="s">
        <v>4</v>
      </c>
      <c r="M13" s="9" t="s">
        <v>4</v>
      </c>
      <c r="N13" s="9" t="s">
        <v>4</v>
      </c>
      <c r="O13" s="9" t="s">
        <v>4</v>
      </c>
      <c r="P13" s="10" t="s">
        <v>4</v>
      </c>
    </row>
    <row r="14" spans="2:16" x14ac:dyDescent="0.3">
      <c r="B14" s="16" t="s">
        <v>4</v>
      </c>
      <c r="C14" s="20" t="s">
        <v>6</v>
      </c>
      <c r="D14" s="540" t="s">
        <v>7</v>
      </c>
      <c r="E14" s="541"/>
      <c r="F14" s="541"/>
      <c r="G14" s="542"/>
      <c r="H14" s="42"/>
      <c r="I14" s="17" t="s">
        <v>4</v>
      </c>
      <c r="J14" s="9" t="s">
        <v>4</v>
      </c>
      <c r="K14" s="9" t="s">
        <v>4</v>
      </c>
      <c r="L14" s="9" t="s">
        <v>4</v>
      </c>
      <c r="M14" s="9" t="s">
        <v>4</v>
      </c>
      <c r="N14" s="9" t="s">
        <v>4</v>
      </c>
      <c r="O14" s="9" t="s">
        <v>4</v>
      </c>
      <c r="P14" s="10" t="s">
        <v>4</v>
      </c>
    </row>
    <row r="15" spans="2:16" x14ac:dyDescent="0.3">
      <c r="B15" s="16"/>
      <c r="C15" s="21" t="s">
        <v>8</v>
      </c>
      <c r="D15" s="47" t="s">
        <v>9</v>
      </c>
      <c r="E15" s="48"/>
      <c r="F15" s="48"/>
      <c r="G15" s="49"/>
      <c r="H15" s="42"/>
      <c r="I15" s="17"/>
      <c r="J15" s="9"/>
      <c r="K15" s="9"/>
      <c r="L15" s="9"/>
      <c r="M15" s="9"/>
      <c r="N15" s="9"/>
      <c r="O15" s="9"/>
      <c r="P15" s="10"/>
    </row>
    <row r="16" spans="2:16" x14ac:dyDescent="0.3">
      <c r="B16" s="16" t="s">
        <v>4</v>
      </c>
      <c r="C16" s="21" t="s">
        <v>10</v>
      </c>
      <c r="D16" s="543" t="s">
        <v>11</v>
      </c>
      <c r="E16" s="544"/>
      <c r="F16" s="544"/>
      <c r="G16" s="545"/>
      <c r="H16" s="42"/>
      <c r="I16" s="546" t="s">
        <v>12</v>
      </c>
      <c r="J16" s="547" t="s">
        <v>13</v>
      </c>
      <c r="K16" s="547"/>
      <c r="L16" s="547"/>
      <c r="M16" s="547"/>
      <c r="N16" s="546" t="s">
        <v>14</v>
      </c>
      <c r="O16" s="550">
        <v>45478</v>
      </c>
      <c r="P16" s="10" t="s">
        <v>4</v>
      </c>
    </row>
    <row r="17" spans="2:16" x14ac:dyDescent="0.3">
      <c r="B17" s="16" t="s">
        <v>4</v>
      </c>
      <c r="C17" s="21" t="s">
        <v>15</v>
      </c>
      <c r="D17" s="543" t="s">
        <v>16</v>
      </c>
      <c r="E17" s="544"/>
      <c r="F17" s="544"/>
      <c r="G17" s="545"/>
      <c r="H17" s="42"/>
      <c r="I17" s="546"/>
      <c r="J17" s="548"/>
      <c r="K17" s="548"/>
      <c r="L17" s="548"/>
      <c r="M17" s="548"/>
      <c r="N17" s="546"/>
      <c r="O17" s="551"/>
      <c r="P17" s="10" t="s">
        <v>4</v>
      </c>
    </row>
    <row r="18" spans="2:16" x14ac:dyDescent="0.3">
      <c r="B18" s="7" t="s">
        <v>4</v>
      </c>
      <c r="C18" s="19" t="s">
        <v>17</v>
      </c>
      <c r="D18" s="552" t="s">
        <v>328</v>
      </c>
      <c r="E18" s="544"/>
      <c r="F18" s="544"/>
      <c r="G18" s="545"/>
      <c r="H18" s="42"/>
      <c r="I18" s="8" t="s">
        <v>4</v>
      </c>
      <c r="J18" s="9" t="s">
        <v>18</v>
      </c>
      <c r="K18" s="8" t="s">
        <v>4</v>
      </c>
      <c r="L18" s="8" t="s">
        <v>4</v>
      </c>
      <c r="M18" s="8" t="s">
        <v>4</v>
      </c>
      <c r="N18" s="8" t="s">
        <v>4</v>
      </c>
      <c r="O18" s="9" t="s">
        <v>4</v>
      </c>
      <c r="P18" s="10" t="s">
        <v>4</v>
      </c>
    </row>
    <row r="19" spans="2:16" x14ac:dyDescent="0.3">
      <c r="B19" s="12" t="s">
        <v>4</v>
      </c>
      <c r="C19" s="13" t="s">
        <v>4</v>
      </c>
      <c r="D19" s="18" t="s">
        <v>4</v>
      </c>
      <c r="E19" s="18" t="s">
        <v>4</v>
      </c>
      <c r="F19" s="18" t="s">
        <v>4</v>
      </c>
      <c r="G19" s="18" t="s">
        <v>4</v>
      </c>
      <c r="H19" s="18"/>
      <c r="I19" s="13" t="s">
        <v>4</v>
      </c>
      <c r="J19" s="18" t="s">
        <v>4</v>
      </c>
      <c r="K19" s="18" t="s">
        <v>4</v>
      </c>
      <c r="L19" s="18" t="s">
        <v>4</v>
      </c>
      <c r="M19" s="18" t="s">
        <v>4</v>
      </c>
      <c r="N19" s="13" t="s">
        <v>4</v>
      </c>
      <c r="O19" s="13" t="s">
        <v>4</v>
      </c>
      <c r="P19" s="11" t="s">
        <v>4</v>
      </c>
    </row>
    <row r="22" spans="2:16" x14ac:dyDescent="0.3">
      <c r="B22" s="43"/>
      <c r="C22" s="57"/>
      <c r="D22" s="57"/>
      <c r="E22" s="57"/>
      <c r="F22" s="57"/>
      <c r="G22" s="57"/>
      <c r="H22" s="57"/>
      <c r="I22" s="57"/>
      <c r="J22" s="57"/>
      <c r="K22" s="57"/>
      <c r="L22" s="57"/>
      <c r="M22" s="57"/>
      <c r="N22" s="57"/>
      <c r="O22" s="57"/>
      <c r="P22" s="58"/>
    </row>
    <row r="23" spans="2:16" ht="17.399999999999999" x14ac:dyDescent="0.3">
      <c r="B23" s="44"/>
      <c r="C23" s="45" t="s">
        <v>19</v>
      </c>
      <c r="D23" s="59"/>
      <c r="E23" s="59"/>
      <c r="F23" s="59"/>
      <c r="G23" s="59"/>
      <c r="H23" s="59"/>
      <c r="I23" s="59"/>
      <c r="J23" s="59"/>
      <c r="K23" s="59"/>
      <c r="L23" s="59"/>
      <c r="M23" s="59"/>
      <c r="N23" s="59"/>
      <c r="O23" s="59"/>
      <c r="P23" s="60"/>
    </row>
    <row r="24" spans="2:16" x14ac:dyDescent="0.3">
      <c r="B24" s="44"/>
      <c r="C24" s="59"/>
      <c r="D24" s="59"/>
      <c r="E24" s="59"/>
      <c r="F24" s="59"/>
      <c r="G24" s="59"/>
      <c r="H24" s="59"/>
      <c r="I24" s="59"/>
      <c r="J24" s="59"/>
      <c r="K24" s="59"/>
      <c r="L24" s="59"/>
      <c r="M24" s="59"/>
      <c r="N24" s="59"/>
      <c r="O24" s="59"/>
      <c r="P24" s="60"/>
    </row>
    <row r="25" spans="2:16" x14ac:dyDescent="0.3">
      <c r="B25" s="44"/>
      <c r="C25" s="59"/>
      <c r="D25" s="59"/>
      <c r="E25" s="59"/>
      <c r="F25" s="59"/>
      <c r="G25" s="59"/>
      <c r="H25" s="59"/>
      <c r="I25" s="8" t="s">
        <v>12</v>
      </c>
      <c r="J25" s="51" t="s">
        <v>323</v>
      </c>
      <c r="K25" s="50"/>
      <c r="L25" s="50"/>
      <c r="M25" s="50"/>
      <c r="N25" s="8" t="s">
        <v>14</v>
      </c>
      <c r="O25" s="550">
        <v>45478</v>
      </c>
      <c r="P25" s="61"/>
    </row>
    <row r="26" spans="2:16" x14ac:dyDescent="0.3">
      <c r="B26" s="44"/>
      <c r="C26" s="59" t="s">
        <v>20</v>
      </c>
      <c r="D26" s="59"/>
      <c r="E26" s="59"/>
      <c r="F26" s="59"/>
      <c r="G26" s="59"/>
      <c r="H26" s="59"/>
      <c r="I26" s="8"/>
      <c r="J26" s="51"/>
      <c r="K26" s="51"/>
      <c r="L26" s="51"/>
      <c r="M26" s="51"/>
      <c r="N26" s="8"/>
      <c r="O26" s="551"/>
      <c r="P26" s="549"/>
    </row>
    <row r="27" spans="2:16" x14ac:dyDescent="0.3">
      <c r="B27" s="44"/>
      <c r="C27" s="59" t="s">
        <v>21</v>
      </c>
      <c r="D27" s="59"/>
      <c r="E27" s="59"/>
      <c r="F27" s="59"/>
      <c r="G27" s="59"/>
      <c r="H27" s="59"/>
      <c r="I27" s="8" t="s">
        <v>4</v>
      </c>
      <c r="J27" s="9" t="s">
        <v>18</v>
      </c>
      <c r="K27" s="8" t="s">
        <v>4</v>
      </c>
      <c r="L27" s="8" t="s">
        <v>4</v>
      </c>
      <c r="M27" s="8" t="s">
        <v>4</v>
      </c>
      <c r="N27" s="8" t="s">
        <v>4</v>
      </c>
      <c r="O27" s="9" t="s">
        <v>4</v>
      </c>
      <c r="P27" s="549"/>
    </row>
    <row r="28" spans="2:16" x14ac:dyDescent="0.3">
      <c r="B28" s="44"/>
      <c r="C28" s="59" t="s">
        <v>22</v>
      </c>
      <c r="D28" s="59"/>
      <c r="E28" s="59"/>
      <c r="F28" s="59"/>
      <c r="G28" s="59"/>
      <c r="H28" s="59"/>
      <c r="I28" s="59"/>
      <c r="J28" s="59"/>
      <c r="K28" s="59"/>
      <c r="L28" s="59"/>
      <c r="M28" s="59"/>
      <c r="N28" s="59"/>
      <c r="O28" s="59"/>
      <c r="P28" s="62"/>
    </row>
    <row r="29" spans="2:16" x14ac:dyDescent="0.3">
      <c r="B29" s="44"/>
      <c r="C29" s="59" t="s">
        <v>23</v>
      </c>
      <c r="D29" s="59"/>
      <c r="E29" s="59"/>
      <c r="F29" s="59"/>
      <c r="G29" s="59"/>
      <c r="H29" s="59"/>
      <c r="I29" s="59"/>
      <c r="J29" s="59"/>
      <c r="K29" s="59"/>
      <c r="L29" s="59"/>
      <c r="M29" s="59"/>
      <c r="N29" s="59"/>
      <c r="O29" s="59"/>
      <c r="P29" s="60"/>
    </row>
    <row r="30" spans="2:16" x14ac:dyDescent="0.3">
      <c r="B30" s="44"/>
      <c r="C30" s="59"/>
      <c r="D30" s="59"/>
      <c r="E30" s="59"/>
      <c r="F30" s="59"/>
      <c r="G30" s="59"/>
      <c r="H30" s="59"/>
      <c r="I30" s="59"/>
      <c r="J30" s="59"/>
      <c r="K30" s="59"/>
      <c r="L30" s="59"/>
      <c r="M30" s="59"/>
      <c r="N30" s="59"/>
      <c r="O30" s="59"/>
      <c r="P30" s="60"/>
    </row>
    <row r="31" spans="2:16" x14ac:dyDescent="0.3">
      <c r="B31" s="44"/>
      <c r="C31" s="59"/>
      <c r="D31" s="59"/>
      <c r="E31" s="59"/>
      <c r="F31" s="59"/>
      <c r="G31" s="59"/>
      <c r="H31" s="59"/>
      <c r="I31" s="59"/>
      <c r="J31" s="59"/>
      <c r="K31" s="59"/>
      <c r="L31" s="59"/>
      <c r="M31" s="59"/>
      <c r="N31" s="59"/>
      <c r="O31" s="59"/>
      <c r="P31" s="60"/>
    </row>
    <row r="32" spans="2:16" x14ac:dyDescent="0.3">
      <c r="B32" s="46"/>
      <c r="C32" s="63"/>
      <c r="D32" s="63"/>
      <c r="E32" s="63"/>
      <c r="F32" s="63"/>
      <c r="G32" s="63"/>
      <c r="H32" s="63"/>
      <c r="I32" s="63"/>
      <c r="J32" s="63"/>
      <c r="K32" s="63"/>
      <c r="L32" s="63"/>
      <c r="M32" s="63"/>
      <c r="N32" s="63"/>
      <c r="O32" s="63"/>
      <c r="P32" s="64"/>
    </row>
  </sheetData>
  <mergeCells count="10">
    <mergeCell ref="D14:G14"/>
    <mergeCell ref="D16:G16"/>
    <mergeCell ref="I16:I17"/>
    <mergeCell ref="J16:M17"/>
    <mergeCell ref="P26:P27"/>
    <mergeCell ref="O16:O17"/>
    <mergeCell ref="O25:O26"/>
    <mergeCell ref="D17:G17"/>
    <mergeCell ref="N16:N17"/>
    <mergeCell ref="D18:G18"/>
  </mergeCells>
  <hyperlinks>
    <hyperlink ref="F4" r:id="rId1" xr:uid="{908DCEF6-578D-4C29-A545-DAF7D57E402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95"/>
  <sheetViews>
    <sheetView showGridLines="0" zoomScale="80" zoomScaleNormal="80" workbookViewId="0">
      <pane xSplit="2" ySplit="10" topLeftCell="C17" activePane="bottomRight" state="frozen"/>
      <selection pane="topRight" activeCell="C1" sqref="C1"/>
      <selection pane="bottomLeft" activeCell="A11" sqref="A11"/>
      <selection pane="bottomRight" activeCell="I17" sqref="I17"/>
    </sheetView>
  </sheetViews>
  <sheetFormatPr defaultColWidth="9.109375" defaultRowHeight="14.25" customHeight="1" x14ac:dyDescent="0.25"/>
  <cols>
    <col min="1" max="1" width="25.109375" style="66" customWidth="1"/>
    <col min="2" max="2" width="53.6640625" style="74" customWidth="1"/>
    <col min="3" max="3" width="47.44140625" style="74" customWidth="1"/>
    <col min="4" max="4" width="5.88671875" style="65" bestFit="1" customWidth="1"/>
    <col min="5" max="5" width="4.33203125" style="65" bestFit="1" customWidth="1"/>
    <col min="6" max="6" width="11.88671875" style="66" customWidth="1"/>
    <col min="7" max="8" width="10.5546875" style="243" customWidth="1"/>
    <col min="9" max="9" width="12.6640625" style="243" customWidth="1"/>
    <col min="10" max="10" width="11" style="243" customWidth="1"/>
    <col min="11" max="12" width="12.6640625" style="243" customWidth="1"/>
    <col min="13" max="13" width="16.33203125" style="243" customWidth="1"/>
    <col min="14" max="14" width="21.44140625" style="66" customWidth="1"/>
    <col min="15" max="15" width="54.88671875" style="67" customWidth="1"/>
    <col min="16" max="16384" width="9.109375" style="65"/>
  </cols>
  <sheetData>
    <row r="1" spans="1:15" ht="13.8" x14ac:dyDescent="0.25">
      <c r="A1" s="139" t="s">
        <v>24</v>
      </c>
      <c r="B1" s="169"/>
      <c r="C1" s="169"/>
      <c r="D1" s="170"/>
      <c r="E1" s="170"/>
      <c r="F1" s="171"/>
      <c r="G1" s="227"/>
      <c r="H1" s="227"/>
      <c r="I1" s="227"/>
      <c r="J1" s="227"/>
      <c r="K1" s="227"/>
      <c r="L1" s="227"/>
      <c r="M1" s="227"/>
      <c r="N1" s="171"/>
      <c r="O1" s="172"/>
    </row>
    <row r="2" spans="1:15" ht="13.8" x14ac:dyDescent="0.25">
      <c r="A2" s="167"/>
      <c r="B2" s="169"/>
      <c r="C2" s="169"/>
      <c r="D2" s="170"/>
      <c r="E2" s="170"/>
      <c r="F2" s="171"/>
      <c r="G2" s="227"/>
      <c r="H2" s="227"/>
      <c r="I2" s="227"/>
      <c r="J2" s="227"/>
      <c r="K2" s="227"/>
      <c r="L2" s="227"/>
      <c r="M2" s="227"/>
      <c r="N2" s="171"/>
      <c r="O2" s="172"/>
    </row>
    <row r="3" spans="1:15" ht="13.8" x14ac:dyDescent="0.25">
      <c r="A3" s="70" t="s">
        <v>6</v>
      </c>
      <c r="B3" s="169" t="s">
        <v>7</v>
      </c>
      <c r="C3" s="169"/>
      <c r="D3" s="170"/>
      <c r="E3" s="170"/>
      <c r="F3" s="171"/>
      <c r="G3" s="227"/>
      <c r="H3" s="227"/>
      <c r="I3" s="227"/>
      <c r="J3" s="227"/>
      <c r="K3" s="227"/>
      <c r="L3" s="227"/>
      <c r="M3" s="227"/>
      <c r="N3" s="171"/>
      <c r="O3" s="172"/>
    </row>
    <row r="4" spans="1:15" ht="13.8" x14ac:dyDescent="0.25">
      <c r="A4" s="71" t="s">
        <v>25</v>
      </c>
      <c r="B4" s="207">
        <v>6</v>
      </c>
      <c r="C4" s="169"/>
      <c r="D4" s="170"/>
      <c r="E4" s="170"/>
      <c r="F4" s="171"/>
      <c r="G4" s="227"/>
      <c r="H4" s="227"/>
      <c r="I4" s="227"/>
      <c r="J4" s="227"/>
      <c r="K4" s="227"/>
      <c r="L4" s="227"/>
      <c r="M4" s="227"/>
      <c r="N4" s="171"/>
      <c r="O4" s="172"/>
    </row>
    <row r="5" spans="1:15" ht="13.8" x14ac:dyDescent="0.25">
      <c r="A5" s="70" t="s">
        <v>26</v>
      </c>
      <c r="B5" s="169" t="s">
        <v>9</v>
      </c>
      <c r="C5" s="72"/>
      <c r="D5" s="167"/>
      <c r="E5" s="170"/>
      <c r="F5" s="171"/>
      <c r="G5" s="227"/>
      <c r="H5" s="227"/>
      <c r="I5" s="227"/>
      <c r="J5" s="227"/>
      <c r="K5" s="227"/>
      <c r="L5" s="227"/>
      <c r="M5" s="227"/>
      <c r="N5" s="171"/>
      <c r="O5" s="172"/>
    </row>
    <row r="6" spans="1:15" ht="13.8" x14ac:dyDescent="0.25">
      <c r="A6" s="73" t="s">
        <v>27</v>
      </c>
      <c r="B6" s="4" t="s">
        <v>28</v>
      </c>
      <c r="C6" s="169"/>
      <c r="D6" s="170"/>
      <c r="E6" s="170"/>
      <c r="F6" s="171"/>
      <c r="G6" s="227"/>
      <c r="H6" s="227"/>
      <c r="I6" s="227"/>
      <c r="J6" s="227"/>
      <c r="K6" s="227"/>
      <c r="L6" s="227"/>
      <c r="M6" s="227"/>
      <c r="N6" s="171"/>
      <c r="O6" s="172"/>
    </row>
    <row r="7" spans="1:15" ht="13.8" x14ac:dyDescent="0.25">
      <c r="A7" s="73" t="s">
        <v>29</v>
      </c>
      <c r="B7" s="4" t="s">
        <v>30</v>
      </c>
      <c r="C7" s="169"/>
      <c r="D7" s="170"/>
      <c r="E7" s="170"/>
      <c r="F7" s="171"/>
      <c r="G7" s="324"/>
      <c r="H7" s="324"/>
      <c r="I7" s="324"/>
      <c r="J7" s="324"/>
      <c r="K7" s="324"/>
      <c r="L7" s="324"/>
      <c r="M7" s="227"/>
      <c r="N7" s="171"/>
      <c r="O7" s="172"/>
    </row>
    <row r="8" spans="1:15" ht="13.8" x14ac:dyDescent="0.25">
      <c r="A8" s="171"/>
      <c r="B8" s="173"/>
      <c r="C8" s="169"/>
      <c r="D8" s="170"/>
      <c r="E8" s="170"/>
      <c r="F8" s="171"/>
      <c r="G8" s="228" t="s">
        <v>31</v>
      </c>
      <c r="H8" s="227"/>
      <c r="I8" s="227"/>
      <c r="J8" s="227"/>
      <c r="K8" s="227"/>
      <c r="L8" s="227"/>
      <c r="M8" s="227"/>
      <c r="N8" s="171"/>
      <c r="O8" s="172"/>
    </row>
    <row r="9" spans="1:15" ht="14.4" thickBot="1" x14ac:dyDescent="0.3">
      <c r="A9" s="167"/>
      <c r="B9" s="169"/>
      <c r="C9" s="169"/>
      <c r="D9" s="170"/>
      <c r="E9" s="170"/>
      <c r="F9" s="171"/>
      <c r="G9" s="324"/>
      <c r="H9" s="324"/>
      <c r="I9" s="324"/>
      <c r="J9" s="324"/>
      <c r="K9" s="324"/>
      <c r="L9" s="324"/>
      <c r="M9" s="227"/>
      <c r="N9" s="171"/>
      <c r="O9" s="172"/>
    </row>
    <row r="10" spans="1:15" s="75" customFormat="1" ht="40.200000000000003" thickBot="1" x14ac:dyDescent="0.35">
      <c r="A10" s="244" t="s">
        <v>32</v>
      </c>
      <c r="B10" s="245" t="s">
        <v>33</v>
      </c>
      <c r="C10" s="245" t="s">
        <v>34</v>
      </c>
      <c r="D10" s="245" t="s">
        <v>35</v>
      </c>
      <c r="E10" s="245" t="s">
        <v>36</v>
      </c>
      <c r="F10" s="246" t="s">
        <v>37</v>
      </c>
      <c r="G10" s="247" t="s">
        <v>38</v>
      </c>
      <c r="H10" s="248" t="s">
        <v>39</v>
      </c>
      <c r="I10" s="248" t="s">
        <v>40</v>
      </c>
      <c r="J10" s="248" t="s">
        <v>41</v>
      </c>
      <c r="K10" s="248" t="s">
        <v>42</v>
      </c>
      <c r="L10" s="248" t="s">
        <v>43</v>
      </c>
      <c r="M10" s="246" t="s">
        <v>44</v>
      </c>
      <c r="N10" s="249" t="s">
        <v>45</v>
      </c>
      <c r="O10" s="246" t="s">
        <v>46</v>
      </c>
    </row>
    <row r="11" spans="1:15" s="119" customFormat="1" ht="13.8" x14ac:dyDescent="0.25">
      <c r="A11" s="257"/>
      <c r="B11" s="96" t="s">
        <v>47</v>
      </c>
      <c r="C11" s="96"/>
      <c r="D11" s="258"/>
      <c r="E11" s="258"/>
      <c r="F11" s="181"/>
      <c r="G11" s="251"/>
      <c r="H11" s="229"/>
      <c r="I11" s="229"/>
      <c r="J11" s="229"/>
      <c r="K11" s="229"/>
      <c r="L11" s="229"/>
      <c r="M11" s="252"/>
      <c r="N11" s="180"/>
      <c r="O11" s="181"/>
    </row>
    <row r="12" spans="1:15" s="119" customFormat="1" ht="13.8" x14ac:dyDescent="0.25">
      <c r="A12" s="77"/>
      <c r="B12" s="78" t="s">
        <v>48</v>
      </c>
      <c r="C12" s="78"/>
      <c r="D12" s="122"/>
      <c r="E12" s="122"/>
      <c r="F12" s="182"/>
      <c r="G12" s="253"/>
      <c r="H12" s="225"/>
      <c r="I12" s="225"/>
      <c r="J12" s="225"/>
      <c r="K12" s="225"/>
      <c r="L12" s="225"/>
      <c r="M12" s="254"/>
      <c r="N12" s="186"/>
      <c r="O12" s="187"/>
    </row>
    <row r="13" spans="1:15" s="69" customFormat="1" ht="26.4" x14ac:dyDescent="0.25">
      <c r="A13" s="84" t="s">
        <v>49</v>
      </c>
      <c r="B13" s="91" t="s">
        <v>50</v>
      </c>
      <c r="C13" s="91" t="s">
        <v>51</v>
      </c>
      <c r="D13" s="83" t="s">
        <v>52</v>
      </c>
      <c r="E13" s="83" t="s">
        <v>53</v>
      </c>
      <c r="F13" s="92" t="s">
        <v>54</v>
      </c>
      <c r="G13" s="316">
        <v>55.680207998487042</v>
      </c>
      <c r="H13" s="294">
        <v>14.607405827932572</v>
      </c>
      <c r="I13" s="294">
        <v>121.72883664566857</v>
      </c>
      <c r="J13" s="294">
        <v>2156.2399743961992</v>
      </c>
      <c r="K13" s="294">
        <v>157.4245526904925</v>
      </c>
      <c r="L13" s="294">
        <v>298.87024220127137</v>
      </c>
      <c r="M13" s="303">
        <f>SUM(G13:L13)</f>
        <v>2804.551219760051</v>
      </c>
      <c r="N13" s="80" t="s">
        <v>256</v>
      </c>
      <c r="O13" s="81" t="s">
        <v>230</v>
      </c>
    </row>
    <row r="14" spans="1:15" s="69" customFormat="1" ht="24.75" customHeight="1" x14ac:dyDescent="0.25">
      <c r="A14" s="147" t="s">
        <v>55</v>
      </c>
      <c r="B14" s="259" t="s">
        <v>56</v>
      </c>
      <c r="C14" s="259" t="s">
        <v>57</v>
      </c>
      <c r="D14" s="260" t="s">
        <v>52</v>
      </c>
      <c r="E14" s="260" t="s">
        <v>53</v>
      </c>
      <c r="F14" s="261" t="s">
        <v>54</v>
      </c>
      <c r="G14" s="317">
        <v>0</v>
      </c>
      <c r="H14" s="296">
        <v>0</v>
      </c>
      <c r="I14" s="296">
        <v>0.1</v>
      </c>
      <c r="J14" s="296">
        <v>0</v>
      </c>
      <c r="K14" s="296">
        <v>0</v>
      </c>
      <c r="L14" s="296">
        <v>1.83</v>
      </c>
      <c r="M14" s="318">
        <f t="shared" ref="M14:M25" si="0">SUM(G14:L14)</f>
        <v>1.9300000000000002</v>
      </c>
      <c r="N14" s="80" t="s">
        <v>256</v>
      </c>
      <c r="O14" s="81"/>
    </row>
    <row r="15" spans="1:15" s="69" customFormat="1" ht="23.25" customHeight="1" x14ac:dyDescent="0.25">
      <c r="A15" s="147" t="s">
        <v>58</v>
      </c>
      <c r="B15" s="262" t="s">
        <v>59</v>
      </c>
      <c r="C15" s="259" t="s">
        <v>57</v>
      </c>
      <c r="D15" s="260" t="s">
        <v>52</v>
      </c>
      <c r="E15" s="260" t="s">
        <v>53</v>
      </c>
      <c r="F15" s="261" t="s">
        <v>54</v>
      </c>
      <c r="G15" s="317">
        <v>0</v>
      </c>
      <c r="H15" s="296">
        <v>0</v>
      </c>
      <c r="I15" s="296">
        <v>0</v>
      </c>
      <c r="J15" s="296">
        <v>0</v>
      </c>
      <c r="K15" s="296">
        <v>0</v>
      </c>
      <c r="L15" s="296">
        <v>0</v>
      </c>
      <c r="M15" s="318">
        <f t="shared" si="0"/>
        <v>0</v>
      </c>
      <c r="N15" s="80" t="s">
        <v>256</v>
      </c>
      <c r="O15" s="81"/>
    </row>
    <row r="16" spans="1:15" s="69" customFormat="1" ht="24" customHeight="1" x14ac:dyDescent="0.25">
      <c r="A16" s="147" t="s">
        <v>60</v>
      </c>
      <c r="B16" s="259" t="s">
        <v>61</v>
      </c>
      <c r="C16" s="259" t="s">
        <v>57</v>
      </c>
      <c r="D16" s="260" t="s">
        <v>52</v>
      </c>
      <c r="E16" s="260" t="s">
        <v>53</v>
      </c>
      <c r="F16" s="261" t="s">
        <v>54</v>
      </c>
      <c r="G16" s="317">
        <v>0</v>
      </c>
      <c r="H16" s="296">
        <v>0.1</v>
      </c>
      <c r="I16" s="296">
        <v>0</v>
      </c>
      <c r="J16" s="296">
        <v>0</v>
      </c>
      <c r="K16" s="296">
        <v>1.83</v>
      </c>
      <c r="L16" s="296">
        <v>0</v>
      </c>
      <c r="M16" s="318">
        <f t="shared" si="0"/>
        <v>1.9300000000000002</v>
      </c>
      <c r="N16" s="80" t="s">
        <v>256</v>
      </c>
      <c r="O16" s="81"/>
    </row>
    <row r="17" spans="1:15" s="69" customFormat="1" ht="27" customHeight="1" x14ac:dyDescent="0.25">
      <c r="A17" s="147" t="s">
        <v>62</v>
      </c>
      <c r="B17" s="262" t="s">
        <v>63</v>
      </c>
      <c r="C17" s="259" t="s">
        <v>57</v>
      </c>
      <c r="D17" s="260" t="s">
        <v>52</v>
      </c>
      <c r="E17" s="260" t="s">
        <v>53</v>
      </c>
      <c r="F17" s="261" t="s">
        <v>54</v>
      </c>
      <c r="G17" s="317">
        <v>0</v>
      </c>
      <c r="H17" s="296">
        <v>0</v>
      </c>
      <c r="I17" s="296">
        <v>0</v>
      </c>
      <c r="J17" s="296">
        <v>0</v>
      </c>
      <c r="K17" s="296">
        <v>0</v>
      </c>
      <c r="L17" s="296">
        <v>0</v>
      </c>
      <c r="M17" s="318">
        <f t="shared" si="0"/>
        <v>0</v>
      </c>
      <c r="N17" s="80" t="s">
        <v>256</v>
      </c>
      <c r="O17" s="81"/>
    </row>
    <row r="18" spans="1:15" s="69" customFormat="1" ht="18" customHeight="1" x14ac:dyDescent="0.5">
      <c r="A18" s="188" t="s">
        <v>64</v>
      </c>
      <c r="B18" s="259" t="s">
        <v>65</v>
      </c>
      <c r="C18" s="259" t="s">
        <v>66</v>
      </c>
      <c r="D18" s="260" t="s">
        <v>52</v>
      </c>
      <c r="E18" s="260" t="s">
        <v>53</v>
      </c>
      <c r="F18" s="261" t="s">
        <v>54</v>
      </c>
      <c r="G18" s="317">
        <v>0</v>
      </c>
      <c r="H18" s="296">
        <v>0</v>
      </c>
      <c r="I18" s="296">
        <v>0</v>
      </c>
      <c r="J18" s="296">
        <v>0</v>
      </c>
      <c r="K18" s="296">
        <v>0</v>
      </c>
      <c r="L18" s="296">
        <v>0</v>
      </c>
      <c r="M18" s="310">
        <f t="shared" si="0"/>
        <v>0</v>
      </c>
      <c r="N18" s="80" t="s">
        <v>256</v>
      </c>
      <c r="O18" s="81"/>
    </row>
    <row r="19" spans="1:15" s="69" customFormat="1" ht="16.5" customHeight="1" x14ac:dyDescent="0.5">
      <c r="A19" s="190" t="s">
        <v>67</v>
      </c>
      <c r="B19" s="262" t="s">
        <v>68</v>
      </c>
      <c r="C19" s="259" t="s">
        <v>66</v>
      </c>
      <c r="D19" s="260" t="s">
        <v>52</v>
      </c>
      <c r="E19" s="260" t="s">
        <v>53</v>
      </c>
      <c r="F19" s="261" t="s">
        <v>54</v>
      </c>
      <c r="G19" s="317">
        <v>0</v>
      </c>
      <c r="H19" s="296">
        <v>0</v>
      </c>
      <c r="I19" s="296">
        <v>0</v>
      </c>
      <c r="J19" s="296">
        <v>0</v>
      </c>
      <c r="K19" s="296">
        <v>0</v>
      </c>
      <c r="L19" s="296">
        <v>0</v>
      </c>
      <c r="M19" s="310">
        <f t="shared" si="0"/>
        <v>0</v>
      </c>
      <c r="N19" s="80" t="s">
        <v>316</v>
      </c>
      <c r="O19" s="81"/>
    </row>
    <row r="20" spans="1:15" s="69" customFormat="1" ht="17.399999999999999" customHeight="1" x14ac:dyDescent="0.5">
      <c r="A20" s="190" t="s">
        <v>69</v>
      </c>
      <c r="B20" s="259" t="s">
        <v>70</v>
      </c>
      <c r="C20" s="259" t="s">
        <v>66</v>
      </c>
      <c r="D20" s="260" t="s">
        <v>52</v>
      </c>
      <c r="E20" s="260" t="s">
        <v>53</v>
      </c>
      <c r="F20" s="261" t="s">
        <v>54</v>
      </c>
      <c r="G20" s="317">
        <v>0</v>
      </c>
      <c r="H20" s="296">
        <v>0</v>
      </c>
      <c r="I20" s="296">
        <v>0</v>
      </c>
      <c r="J20" s="296">
        <v>2</v>
      </c>
      <c r="K20" s="296">
        <v>0</v>
      </c>
      <c r="L20" s="296">
        <v>0</v>
      </c>
      <c r="M20" s="310">
        <f t="shared" si="0"/>
        <v>2</v>
      </c>
      <c r="N20" s="80" t="s">
        <v>256</v>
      </c>
      <c r="O20" s="81"/>
    </row>
    <row r="21" spans="1:15" s="69" customFormat="1" ht="44.25" customHeight="1" x14ac:dyDescent="0.5">
      <c r="A21" s="190" t="s">
        <v>71</v>
      </c>
      <c r="B21" s="262" t="s">
        <v>72</v>
      </c>
      <c r="C21" s="259" t="s">
        <v>66</v>
      </c>
      <c r="D21" s="260" t="s">
        <v>52</v>
      </c>
      <c r="E21" s="260" t="s">
        <v>53</v>
      </c>
      <c r="F21" s="261" t="s">
        <v>73</v>
      </c>
      <c r="G21" s="317">
        <v>2.27</v>
      </c>
      <c r="H21" s="296">
        <v>0</v>
      </c>
      <c r="I21" s="296">
        <v>0.32</v>
      </c>
      <c r="J21" s="296">
        <v>18.53</v>
      </c>
      <c r="K21" s="296">
        <v>1.88</v>
      </c>
      <c r="L21" s="296">
        <v>2.5499999999999998</v>
      </c>
      <c r="M21" s="310">
        <f t="shared" si="0"/>
        <v>25.55</v>
      </c>
      <c r="N21" s="80" t="s">
        <v>256</v>
      </c>
      <c r="O21" s="81" t="s">
        <v>303</v>
      </c>
    </row>
    <row r="22" spans="1:15" s="69" customFormat="1" ht="15.6" x14ac:dyDescent="0.25">
      <c r="A22" s="97" t="s">
        <v>74</v>
      </c>
      <c r="B22" s="91" t="s">
        <v>75</v>
      </c>
      <c r="C22" s="94" t="s">
        <v>51</v>
      </c>
      <c r="D22" s="83" t="s">
        <v>52</v>
      </c>
      <c r="E22" s="83" t="s">
        <v>53</v>
      </c>
      <c r="F22" s="193" t="s">
        <v>54</v>
      </c>
      <c r="G22" s="313">
        <v>0</v>
      </c>
      <c r="H22" s="288">
        <v>0</v>
      </c>
      <c r="I22" s="288">
        <v>0</v>
      </c>
      <c r="J22" s="288">
        <v>0</v>
      </c>
      <c r="K22" s="288">
        <v>0</v>
      </c>
      <c r="L22" s="288">
        <v>0</v>
      </c>
      <c r="M22" s="302">
        <f t="shared" si="0"/>
        <v>0</v>
      </c>
      <c r="N22" s="80" t="s">
        <v>256</v>
      </c>
      <c r="O22" s="81"/>
    </row>
    <row r="23" spans="1:15" s="69" customFormat="1" ht="29.4" customHeight="1" x14ac:dyDescent="0.25">
      <c r="A23" s="84" t="s">
        <v>76</v>
      </c>
      <c r="B23" s="94" t="s">
        <v>77</v>
      </c>
      <c r="C23" s="94" t="s">
        <v>78</v>
      </c>
      <c r="D23" s="83" t="s">
        <v>52</v>
      </c>
      <c r="E23" s="83" t="s">
        <v>53</v>
      </c>
      <c r="F23" s="193" t="s">
        <v>54</v>
      </c>
      <c r="G23" s="313">
        <v>67.050559464957331</v>
      </c>
      <c r="H23" s="288">
        <v>18.850000000000001</v>
      </c>
      <c r="I23" s="288">
        <v>142.76</v>
      </c>
      <c r="J23" s="288">
        <v>2161.62</v>
      </c>
      <c r="K23" s="288">
        <v>178.18</v>
      </c>
      <c r="L23" s="288">
        <v>320.18</v>
      </c>
      <c r="M23" s="302">
        <f t="shared" si="0"/>
        <v>2888.6405594649568</v>
      </c>
      <c r="N23" s="191" t="s">
        <v>313</v>
      </c>
      <c r="O23" s="81"/>
    </row>
    <row r="24" spans="1:15" s="69" customFormat="1" ht="39" customHeight="1" x14ac:dyDescent="0.25">
      <c r="A24" s="84" t="s">
        <v>79</v>
      </c>
      <c r="B24" s="94" t="s">
        <v>80</v>
      </c>
      <c r="C24" s="94" t="s">
        <v>81</v>
      </c>
      <c r="D24" s="83" t="s">
        <v>52</v>
      </c>
      <c r="E24" s="83" t="s">
        <v>53</v>
      </c>
      <c r="F24" s="193" t="s">
        <v>54</v>
      </c>
      <c r="G24" s="313">
        <f>G23-SUM(G27:G28)</f>
        <v>64.790559464957326</v>
      </c>
      <c r="H24" s="288">
        <v>18.59</v>
      </c>
      <c r="I24" s="288">
        <v>141.09</v>
      </c>
      <c r="J24" s="288">
        <v>2101.3199999999997</v>
      </c>
      <c r="K24" s="288">
        <v>173.21</v>
      </c>
      <c r="L24" s="288">
        <v>319.04000000000002</v>
      </c>
      <c r="M24" s="302">
        <f t="shared" si="0"/>
        <v>2818.0405594649569</v>
      </c>
      <c r="N24" s="191" t="s">
        <v>314</v>
      </c>
      <c r="O24" s="81"/>
    </row>
    <row r="25" spans="1:15" s="69" customFormat="1" ht="74.400000000000006" customHeight="1" x14ac:dyDescent="0.25">
      <c r="A25" s="84" t="s">
        <v>82</v>
      </c>
      <c r="B25" s="94" t="s">
        <v>83</v>
      </c>
      <c r="C25" s="262" t="s">
        <v>84</v>
      </c>
      <c r="D25" s="83" t="s">
        <v>52</v>
      </c>
      <c r="E25" s="83" t="s">
        <v>53</v>
      </c>
      <c r="F25" s="193" t="s">
        <v>54</v>
      </c>
      <c r="G25" s="288">
        <f>G24+SUM(G14,G15,G18,G19)-SUM(G16,G17,G20,G21)</f>
        <v>62.520559464957323</v>
      </c>
      <c r="H25" s="288">
        <f t="shared" ref="H25:L25" si="1">H24+SUM(H14,H15,H18,H19)-SUM(H16,H17,H20,H21)</f>
        <v>18.489999999999998</v>
      </c>
      <c r="I25" s="288">
        <f t="shared" si="1"/>
        <v>140.87</v>
      </c>
      <c r="J25" s="288">
        <f t="shared" si="1"/>
        <v>2080.7899999999995</v>
      </c>
      <c r="K25" s="288">
        <f t="shared" si="1"/>
        <v>169.5</v>
      </c>
      <c r="L25" s="288">
        <f t="shared" si="1"/>
        <v>318.32</v>
      </c>
      <c r="M25" s="302">
        <f t="shared" si="0"/>
        <v>2790.4905594649572</v>
      </c>
      <c r="N25" s="191" t="s">
        <v>314</v>
      </c>
      <c r="O25" s="81"/>
    </row>
    <row r="26" spans="1:15" s="70" customFormat="1" ht="13.2" x14ac:dyDescent="0.25">
      <c r="A26" s="77"/>
      <c r="B26" s="78" t="s">
        <v>85</v>
      </c>
      <c r="C26" s="78"/>
      <c r="D26" s="130"/>
      <c r="E26" s="130"/>
      <c r="F26" s="142"/>
      <c r="G26" s="256"/>
      <c r="H26" s="212"/>
      <c r="I26" s="212"/>
      <c r="J26" s="212"/>
      <c r="K26" s="212"/>
      <c r="L26" s="212"/>
      <c r="M26" s="142"/>
      <c r="N26" s="125"/>
      <c r="O26" s="126"/>
    </row>
    <row r="27" spans="1:15" s="69" customFormat="1" ht="74.25" customHeight="1" x14ac:dyDescent="0.25">
      <c r="A27" s="84" t="s">
        <v>86</v>
      </c>
      <c r="B27" s="91" t="s">
        <v>87</v>
      </c>
      <c r="C27" s="91" t="s">
        <v>51</v>
      </c>
      <c r="D27" s="83" t="s">
        <v>52</v>
      </c>
      <c r="E27" s="83" t="s">
        <v>53</v>
      </c>
      <c r="F27" s="92" t="s">
        <v>54</v>
      </c>
      <c r="G27" s="316">
        <v>0</v>
      </c>
      <c r="H27" s="294">
        <v>0</v>
      </c>
      <c r="I27" s="294">
        <v>0</v>
      </c>
      <c r="J27" s="294">
        <v>0</v>
      </c>
      <c r="K27" s="294">
        <v>0</v>
      </c>
      <c r="L27" s="294">
        <v>0</v>
      </c>
      <c r="M27" s="303">
        <f t="shared" ref="M27:M30" si="2">SUM(G27:L27)</f>
        <v>0</v>
      </c>
      <c r="N27" s="80" t="s">
        <v>256</v>
      </c>
      <c r="O27" s="81" t="s">
        <v>309</v>
      </c>
    </row>
    <row r="28" spans="1:15" s="69" customFormat="1" ht="15.6" x14ac:dyDescent="0.25">
      <c r="A28" s="93" t="s">
        <v>88</v>
      </c>
      <c r="B28" s="94" t="s">
        <v>89</v>
      </c>
      <c r="C28" s="94" t="s">
        <v>51</v>
      </c>
      <c r="D28" s="83" t="s">
        <v>52</v>
      </c>
      <c r="E28" s="83" t="s">
        <v>53</v>
      </c>
      <c r="F28" s="193" t="s">
        <v>54</v>
      </c>
      <c r="G28" s="313">
        <v>2.2599999999999998</v>
      </c>
      <c r="H28" s="288">
        <v>0.26</v>
      </c>
      <c r="I28" s="288">
        <v>1.67</v>
      </c>
      <c r="J28" s="288">
        <v>60.3</v>
      </c>
      <c r="K28" s="288">
        <v>4.97</v>
      </c>
      <c r="L28" s="288">
        <v>1.1399999999999999</v>
      </c>
      <c r="M28" s="302">
        <f t="shared" si="2"/>
        <v>70.599999999999994</v>
      </c>
      <c r="N28" s="191" t="s">
        <v>315</v>
      </c>
      <c r="O28" s="81"/>
    </row>
    <row r="29" spans="1:15" s="69" customFormat="1" ht="26.4" x14ac:dyDescent="0.25">
      <c r="A29" s="263" t="s">
        <v>90</v>
      </c>
      <c r="B29" s="262" t="s">
        <v>91</v>
      </c>
      <c r="C29" s="262" t="s">
        <v>92</v>
      </c>
      <c r="D29" s="260" t="s">
        <v>52</v>
      </c>
      <c r="E29" s="260" t="s">
        <v>53</v>
      </c>
      <c r="F29" s="261" t="s">
        <v>93</v>
      </c>
      <c r="G29" s="313"/>
      <c r="H29" s="288"/>
      <c r="I29" s="288"/>
      <c r="J29" s="288"/>
      <c r="K29" s="288"/>
      <c r="L29" s="288"/>
      <c r="M29" s="302">
        <f t="shared" si="2"/>
        <v>0</v>
      </c>
      <c r="N29" s="191" t="s">
        <v>256</v>
      </c>
      <c r="O29" s="81"/>
    </row>
    <row r="30" spans="1:15" s="69" customFormat="1" ht="27" thickBot="1" x14ac:dyDescent="0.3">
      <c r="A30" s="148" t="s">
        <v>94</v>
      </c>
      <c r="B30" s="149" t="s">
        <v>95</v>
      </c>
      <c r="C30" s="149" t="s">
        <v>92</v>
      </c>
      <c r="D30" s="150" t="s">
        <v>52</v>
      </c>
      <c r="E30" s="150" t="s">
        <v>53</v>
      </c>
      <c r="F30" s="194" t="s">
        <v>93</v>
      </c>
      <c r="G30" s="314"/>
      <c r="H30" s="315"/>
      <c r="I30" s="315"/>
      <c r="J30" s="315"/>
      <c r="K30" s="315"/>
      <c r="L30" s="315"/>
      <c r="M30" s="301">
        <f t="shared" si="2"/>
        <v>0</v>
      </c>
      <c r="N30" s="250" t="s">
        <v>256</v>
      </c>
      <c r="O30" s="114"/>
    </row>
    <row r="31" spans="1:15" s="70" customFormat="1" ht="13.2" x14ac:dyDescent="0.25">
      <c r="A31" s="127"/>
      <c r="B31" s="96" t="s">
        <v>96</v>
      </c>
      <c r="C31" s="96"/>
      <c r="D31" s="128"/>
      <c r="E31" s="128"/>
      <c r="F31" s="141"/>
      <c r="G31" s="268"/>
      <c r="H31" s="218"/>
      <c r="I31" s="218"/>
      <c r="J31" s="218"/>
      <c r="K31" s="218"/>
      <c r="L31" s="218"/>
      <c r="M31" s="141"/>
      <c r="N31" s="137"/>
      <c r="O31" s="138"/>
    </row>
    <row r="32" spans="1:15" s="69" customFormat="1" ht="52.8" x14ac:dyDescent="0.25">
      <c r="A32" s="84" t="s">
        <v>97</v>
      </c>
      <c r="B32" s="94" t="s">
        <v>98</v>
      </c>
      <c r="C32" s="94" t="s">
        <v>99</v>
      </c>
      <c r="D32" s="83" t="s">
        <v>52</v>
      </c>
      <c r="E32" s="83" t="s">
        <v>53</v>
      </c>
      <c r="F32" s="193" t="s">
        <v>54</v>
      </c>
      <c r="G32" s="313">
        <v>49.618950349323597</v>
      </c>
      <c r="H32" s="288">
        <v>13.881669619929999</v>
      </c>
      <c r="I32" s="288">
        <v>104.558723142422</v>
      </c>
      <c r="J32" s="288">
        <v>1920.13945713115</v>
      </c>
      <c r="K32" s="288">
        <v>149.722231391983</v>
      </c>
      <c r="L32" s="288">
        <v>286.33738696193802</v>
      </c>
      <c r="M32" s="302">
        <f t="shared" ref="M32:M33" si="3">SUM(G32:L32)</f>
        <v>2524.2584185967467</v>
      </c>
      <c r="N32" s="191" t="s">
        <v>317</v>
      </c>
      <c r="O32" s="81"/>
    </row>
    <row r="33" spans="1:15" s="69" customFormat="1" ht="15.6" x14ac:dyDescent="0.25">
      <c r="A33" s="97" t="s">
        <v>100</v>
      </c>
      <c r="B33" s="91" t="s">
        <v>101</v>
      </c>
      <c r="C33" s="91" t="s">
        <v>102</v>
      </c>
      <c r="D33" s="83" t="s">
        <v>52</v>
      </c>
      <c r="E33" s="83" t="s">
        <v>53</v>
      </c>
      <c r="F33" s="193" t="s">
        <v>73</v>
      </c>
      <c r="G33" s="313">
        <v>0</v>
      </c>
      <c r="H33" s="288">
        <v>0</v>
      </c>
      <c r="I33" s="288">
        <v>0</v>
      </c>
      <c r="J33" s="288">
        <v>0</v>
      </c>
      <c r="K33" s="288">
        <v>0</v>
      </c>
      <c r="L33" s="288">
        <v>0</v>
      </c>
      <c r="M33" s="302">
        <f t="shared" si="3"/>
        <v>0</v>
      </c>
      <c r="N33" s="191" t="s">
        <v>256</v>
      </c>
      <c r="O33" s="81"/>
    </row>
    <row r="34" spans="1:15" s="70" customFormat="1" ht="13.2" x14ac:dyDescent="0.25">
      <c r="A34" s="98"/>
      <c r="B34" s="99" t="s">
        <v>103</v>
      </c>
      <c r="C34" s="130"/>
      <c r="D34" s="130"/>
      <c r="E34" s="130"/>
      <c r="F34" s="142"/>
      <c r="G34" s="256"/>
      <c r="H34" s="212"/>
      <c r="I34" s="212"/>
      <c r="J34" s="212"/>
      <c r="K34" s="212"/>
      <c r="L34" s="212"/>
      <c r="M34" s="142"/>
      <c r="N34" s="125"/>
      <c r="O34" s="126"/>
    </row>
    <row r="35" spans="1:15" s="69" customFormat="1" ht="15.6" x14ac:dyDescent="0.25">
      <c r="A35" s="84" t="s">
        <v>104</v>
      </c>
      <c r="B35" s="94" t="s">
        <v>105</v>
      </c>
      <c r="C35" s="94" t="s">
        <v>51</v>
      </c>
      <c r="D35" s="83" t="s">
        <v>52</v>
      </c>
      <c r="E35" s="83" t="s">
        <v>53</v>
      </c>
      <c r="F35" s="193" t="s">
        <v>54</v>
      </c>
      <c r="G35" s="316">
        <v>6.9711966328536068</v>
      </c>
      <c r="H35" s="294">
        <v>1.4400771700823558</v>
      </c>
      <c r="I35" s="294">
        <v>17.428229578593196</v>
      </c>
      <c r="J35" s="294">
        <v>311.56300620481028</v>
      </c>
      <c r="K35" s="294">
        <v>19.929136514716792</v>
      </c>
      <c r="L35" s="294">
        <v>53.042552801568782</v>
      </c>
      <c r="M35" s="303">
        <f t="shared" ref="M35:M38" si="4">SUM(G35:L35)</f>
        <v>410.37419890262498</v>
      </c>
      <c r="N35" s="191" t="s">
        <v>256</v>
      </c>
      <c r="O35" s="81"/>
    </row>
    <row r="36" spans="1:15" s="69" customFormat="1" ht="15.6" x14ac:dyDescent="0.25">
      <c r="A36" s="84" t="s">
        <v>106</v>
      </c>
      <c r="B36" s="94" t="s">
        <v>107</v>
      </c>
      <c r="C36" s="94" t="s">
        <v>51</v>
      </c>
      <c r="D36" s="83" t="s">
        <v>52</v>
      </c>
      <c r="E36" s="83" t="s">
        <v>53</v>
      </c>
      <c r="F36" s="193" t="s">
        <v>54</v>
      </c>
      <c r="G36" s="316">
        <v>0.161478350554629</v>
      </c>
      <c r="H36" s="294">
        <v>4.0317414066417603E-2</v>
      </c>
      <c r="I36" s="294">
        <v>0.261322520569574</v>
      </c>
      <c r="J36" s="294">
        <v>11.2644610234745</v>
      </c>
      <c r="K36" s="294">
        <v>0.29031641735798902</v>
      </c>
      <c r="L36" s="294">
        <v>0.75315819456968702</v>
      </c>
      <c r="M36" s="303">
        <f t="shared" si="4"/>
        <v>12.771053920592797</v>
      </c>
      <c r="N36" s="191" t="s">
        <v>256</v>
      </c>
      <c r="O36" s="81"/>
    </row>
    <row r="37" spans="1:15" s="69" customFormat="1" ht="15.6" x14ac:dyDescent="0.25">
      <c r="A37" s="84" t="s">
        <v>108</v>
      </c>
      <c r="B37" s="94" t="s">
        <v>109</v>
      </c>
      <c r="C37" s="94" t="s">
        <v>51</v>
      </c>
      <c r="D37" s="83" t="s">
        <v>52</v>
      </c>
      <c r="E37" s="83" t="s">
        <v>53</v>
      </c>
      <c r="F37" s="193" t="s">
        <v>54</v>
      </c>
      <c r="G37" s="316">
        <v>12.355367011871</v>
      </c>
      <c r="H37" s="294">
        <v>4.5821318625962899</v>
      </c>
      <c r="I37" s="294">
        <v>30.0329768741422</v>
      </c>
      <c r="J37" s="294">
        <v>563.69804843402903</v>
      </c>
      <c r="K37" s="294">
        <v>36.114393299430503</v>
      </c>
      <c r="L37" s="294">
        <v>94.994359778149104</v>
      </c>
      <c r="M37" s="303">
        <f t="shared" si="4"/>
        <v>741.77727726021817</v>
      </c>
      <c r="N37" s="191" t="s">
        <v>256</v>
      </c>
      <c r="O37" s="81"/>
    </row>
    <row r="38" spans="1:15" s="69" customFormat="1" ht="15.6" x14ac:dyDescent="0.25">
      <c r="A38" s="93" t="s">
        <v>110</v>
      </c>
      <c r="B38" s="108" t="s">
        <v>111</v>
      </c>
      <c r="C38" s="108" t="s">
        <v>51</v>
      </c>
      <c r="D38" s="83" t="s">
        <v>52</v>
      </c>
      <c r="E38" s="83" t="s">
        <v>53</v>
      </c>
      <c r="F38" s="193" t="s">
        <v>54</v>
      </c>
      <c r="G38" s="316">
        <v>9.3420565102580309</v>
      </c>
      <c r="H38" s="294">
        <v>2.4318913820775601</v>
      </c>
      <c r="I38" s="294">
        <v>27.744889787447001</v>
      </c>
      <c r="J38" s="294">
        <v>566.44380513318595</v>
      </c>
      <c r="K38" s="294">
        <v>42.591486101443202</v>
      </c>
      <c r="L38" s="294">
        <v>50.4152086242838</v>
      </c>
      <c r="M38" s="303">
        <f t="shared" si="4"/>
        <v>698.96933753869553</v>
      </c>
      <c r="N38" s="191" t="s">
        <v>256</v>
      </c>
      <c r="O38" s="81"/>
    </row>
    <row r="39" spans="1:15" s="69" customFormat="1" ht="39.6" x14ac:dyDescent="0.25">
      <c r="A39" s="93" t="s">
        <v>112</v>
      </c>
      <c r="B39" s="108" t="s">
        <v>113</v>
      </c>
      <c r="C39" s="108" t="s">
        <v>114</v>
      </c>
      <c r="D39" s="83" t="s">
        <v>115</v>
      </c>
      <c r="E39" s="83" t="s">
        <v>116</v>
      </c>
      <c r="F39" s="193" t="s">
        <v>54</v>
      </c>
      <c r="G39" s="498">
        <v>118.833531727055</v>
      </c>
      <c r="H39" s="499">
        <v>130.08231305666999</v>
      </c>
      <c r="I39" s="499">
        <v>123.451457036158</v>
      </c>
      <c r="J39" s="499">
        <v>120.183583104888</v>
      </c>
      <c r="K39" s="499">
        <v>125.52167650839</v>
      </c>
      <c r="L39" s="499">
        <v>124.104048172129</v>
      </c>
      <c r="M39" s="500">
        <f>M37/M65*1000</f>
        <v>121.08794192626083</v>
      </c>
      <c r="N39" s="514" t="s">
        <v>256</v>
      </c>
      <c r="O39" s="81"/>
    </row>
    <row r="40" spans="1:15" s="69" customFormat="1" ht="39.6" x14ac:dyDescent="0.25">
      <c r="A40" s="93" t="s">
        <v>117</v>
      </c>
      <c r="B40" s="108" t="s">
        <v>118</v>
      </c>
      <c r="C40" s="108" t="s">
        <v>119</v>
      </c>
      <c r="D40" s="83" t="s">
        <v>115</v>
      </c>
      <c r="E40" s="83" t="s">
        <v>116</v>
      </c>
      <c r="F40" s="193" t="s">
        <v>54</v>
      </c>
      <c r="G40" s="498">
        <v>152.700115033885</v>
      </c>
      <c r="H40" s="499">
        <v>146.13474634354299</v>
      </c>
      <c r="I40" s="499">
        <v>145.040585502976</v>
      </c>
      <c r="J40" s="499">
        <v>165.056513059948</v>
      </c>
      <c r="K40" s="499">
        <v>147.198709370476</v>
      </c>
      <c r="L40" s="499">
        <v>154.53170892569199</v>
      </c>
      <c r="M40" s="500">
        <f>M38/M66*1000</f>
        <v>161.92888710728741</v>
      </c>
      <c r="N40" s="514" t="s">
        <v>256</v>
      </c>
      <c r="O40" s="81"/>
    </row>
    <row r="41" spans="1:15" s="69" customFormat="1" ht="52.8" x14ac:dyDescent="0.25">
      <c r="A41" s="93" t="s">
        <v>120</v>
      </c>
      <c r="B41" s="94" t="s">
        <v>121</v>
      </c>
      <c r="C41" s="108" t="s">
        <v>122</v>
      </c>
      <c r="D41" s="83" t="s">
        <v>115</v>
      </c>
      <c r="E41" s="83" t="s">
        <v>116</v>
      </c>
      <c r="F41" s="193" t="s">
        <v>54</v>
      </c>
      <c r="G41" s="498">
        <f>(G37+G38)*1000000/(G65+G66)/1000</f>
        <v>131.37917307246292</v>
      </c>
      <c r="H41" s="499">
        <f t="shared" ref="H41:M41" si="5">(H37+H38)*1000000/(H65+H66)/1000</f>
        <v>135.23277665110678</v>
      </c>
      <c r="I41" s="499">
        <f>(I37+I38)*1000000/(I65+I66)/1000</f>
        <v>132.95467477676081</v>
      </c>
      <c r="J41" s="499">
        <f t="shared" si="5"/>
        <v>139.14360756044081</v>
      </c>
      <c r="K41" s="499">
        <f t="shared" si="5"/>
        <v>136.39085453691251</v>
      </c>
      <c r="L41" s="499">
        <f t="shared" si="5"/>
        <v>133.19720436739863</v>
      </c>
      <c r="M41" s="500">
        <f t="shared" si="5"/>
        <v>137.97005511489462</v>
      </c>
      <c r="N41" s="191" t="s">
        <v>320</v>
      </c>
      <c r="O41" s="81"/>
    </row>
    <row r="42" spans="1:15" s="69" customFormat="1" ht="15.6" x14ac:dyDescent="0.25">
      <c r="A42" s="93" t="s">
        <v>123</v>
      </c>
      <c r="B42" s="108" t="s">
        <v>124</v>
      </c>
      <c r="C42" s="108" t="s">
        <v>51</v>
      </c>
      <c r="D42" s="83" t="s">
        <v>52</v>
      </c>
      <c r="E42" s="83" t="s">
        <v>53</v>
      </c>
      <c r="F42" s="193" t="s">
        <v>54</v>
      </c>
      <c r="G42" s="313">
        <v>1.1836175021444491</v>
      </c>
      <c r="H42" s="288">
        <v>0.25738520332278408</v>
      </c>
      <c r="I42" s="288">
        <v>2.4207747551682122</v>
      </c>
      <c r="J42" s="288">
        <v>55.333014082092994</v>
      </c>
      <c r="K42" s="288">
        <v>2.48867159368955</v>
      </c>
      <c r="L42" s="288">
        <v>8.7305228776682213</v>
      </c>
      <c r="M42" s="302">
        <f t="shared" ref="M42:M43" si="6">SUM(G42:L42)</f>
        <v>70.41398601408622</v>
      </c>
      <c r="N42" s="191" t="s">
        <v>256</v>
      </c>
      <c r="O42" s="81"/>
    </row>
    <row r="43" spans="1:15" s="69" customFormat="1" ht="15.6" x14ac:dyDescent="0.25">
      <c r="A43" s="93" t="s">
        <v>125</v>
      </c>
      <c r="B43" s="94" t="s">
        <v>126</v>
      </c>
      <c r="C43" s="108" t="s">
        <v>51</v>
      </c>
      <c r="D43" s="83" t="s">
        <v>52</v>
      </c>
      <c r="E43" s="83" t="s">
        <v>53</v>
      </c>
      <c r="F43" s="193" t="s">
        <v>54</v>
      </c>
      <c r="G43" s="313">
        <v>0.51056796311082597</v>
      </c>
      <c r="H43" s="288">
        <v>0.103015131993428</v>
      </c>
      <c r="I43" s="288">
        <v>0.73809786611932204</v>
      </c>
      <c r="J43" s="288">
        <v>12.056600532393499</v>
      </c>
      <c r="K43" s="288">
        <v>1.01704235681023</v>
      </c>
      <c r="L43" s="288">
        <v>2.6644748655555301</v>
      </c>
      <c r="M43" s="302">
        <f t="shared" si="6"/>
        <v>17.089798715982834</v>
      </c>
      <c r="N43" s="191" t="s">
        <v>256</v>
      </c>
      <c r="O43" s="81"/>
    </row>
    <row r="44" spans="1:15" s="70" customFormat="1" ht="13.2" x14ac:dyDescent="0.25">
      <c r="A44" s="77"/>
      <c r="B44" s="78" t="s">
        <v>127</v>
      </c>
      <c r="C44" s="78"/>
      <c r="D44" s="130"/>
      <c r="E44" s="130"/>
      <c r="F44" s="142"/>
      <c r="G44" s="256"/>
      <c r="H44" s="212"/>
      <c r="I44" s="212"/>
      <c r="J44" s="212"/>
      <c r="K44" s="212"/>
      <c r="L44" s="212"/>
      <c r="M44" s="142"/>
      <c r="N44" s="125"/>
      <c r="O44" s="126"/>
    </row>
    <row r="45" spans="1:15" s="69" customFormat="1" ht="15.6" x14ac:dyDescent="0.25">
      <c r="A45" s="84" t="s">
        <v>128</v>
      </c>
      <c r="B45" s="108" t="s">
        <v>129</v>
      </c>
      <c r="C45" s="108" t="s">
        <v>51</v>
      </c>
      <c r="D45" s="83" t="s">
        <v>52</v>
      </c>
      <c r="E45" s="83" t="s">
        <v>53</v>
      </c>
      <c r="F45" s="193" t="s">
        <v>54</v>
      </c>
      <c r="G45" s="313">
        <v>0.199471272117653</v>
      </c>
      <c r="H45" s="288">
        <v>5.6172987055614299E-2</v>
      </c>
      <c r="I45" s="288">
        <v>0.23227485842550399</v>
      </c>
      <c r="J45" s="288">
        <v>3.1121312241507693</v>
      </c>
      <c r="K45" s="288">
        <v>0.50450554798810898</v>
      </c>
      <c r="L45" s="288">
        <v>0.79616132508691795</v>
      </c>
      <c r="M45" s="288">
        <f t="shared" ref="M45:M50" si="7">SUM(G45:L45)</f>
        <v>4.9007172148245672</v>
      </c>
      <c r="N45" s="191" t="s">
        <v>256</v>
      </c>
      <c r="O45" s="81"/>
    </row>
    <row r="46" spans="1:15" s="69" customFormat="1" ht="15.6" x14ac:dyDescent="0.25">
      <c r="A46" s="84" t="s">
        <v>130</v>
      </c>
      <c r="B46" s="94" t="s">
        <v>131</v>
      </c>
      <c r="C46" s="108" t="s">
        <v>51</v>
      </c>
      <c r="D46" s="83" t="s">
        <v>52</v>
      </c>
      <c r="E46" s="83" t="s">
        <v>53</v>
      </c>
      <c r="F46" s="193" t="s">
        <v>54</v>
      </c>
      <c r="G46" s="313">
        <v>3.84120930473109E-2</v>
      </c>
      <c r="H46" s="288">
        <v>9.8122408349035403E-3</v>
      </c>
      <c r="I46" s="288">
        <v>3.6729549442293799E-2</v>
      </c>
      <c r="J46" s="288">
        <v>1.31704402104007</v>
      </c>
      <c r="K46" s="288">
        <v>5.9974031025964797E-2</v>
      </c>
      <c r="L46" s="288">
        <v>9.6341386160000195E-2</v>
      </c>
      <c r="M46" s="288">
        <f t="shared" si="7"/>
        <v>1.5583133215505434</v>
      </c>
      <c r="N46" s="191" t="s">
        <v>256</v>
      </c>
      <c r="O46" s="81"/>
    </row>
    <row r="47" spans="1:15" s="69" customFormat="1" ht="15.6" x14ac:dyDescent="0.25">
      <c r="A47" s="93" t="s">
        <v>132</v>
      </c>
      <c r="B47" s="94" t="s">
        <v>133</v>
      </c>
      <c r="C47" s="108" t="s">
        <v>51</v>
      </c>
      <c r="D47" s="83" t="s">
        <v>52</v>
      </c>
      <c r="E47" s="83" t="s">
        <v>53</v>
      </c>
      <c r="F47" s="193" t="s">
        <v>54</v>
      </c>
      <c r="G47" s="313">
        <v>1.970899406904383</v>
      </c>
      <c r="H47" s="288">
        <v>0.64529135467291099</v>
      </c>
      <c r="I47" s="288">
        <v>2.5331087270905699</v>
      </c>
      <c r="J47" s="288">
        <v>35.188142579008399</v>
      </c>
      <c r="K47" s="288">
        <v>4.2100228014726202</v>
      </c>
      <c r="L47" s="288">
        <v>8.2975828950155197</v>
      </c>
      <c r="M47" s="288">
        <f t="shared" si="7"/>
        <v>52.845047764164406</v>
      </c>
      <c r="N47" s="191" t="s">
        <v>256</v>
      </c>
      <c r="O47" s="81"/>
    </row>
    <row r="48" spans="1:15" s="69" customFormat="1" ht="15.6" x14ac:dyDescent="0.25">
      <c r="A48" s="93" t="s">
        <v>134</v>
      </c>
      <c r="B48" s="94" t="s">
        <v>135</v>
      </c>
      <c r="C48" s="108" t="s">
        <v>51</v>
      </c>
      <c r="D48" s="83" t="s">
        <v>52</v>
      </c>
      <c r="E48" s="83" t="s">
        <v>53</v>
      </c>
      <c r="F48" s="193" t="s">
        <v>54</v>
      </c>
      <c r="G48" s="313">
        <v>2.6828682572340998</v>
      </c>
      <c r="H48" s="288">
        <v>0.69418779349116999</v>
      </c>
      <c r="I48" s="288">
        <v>4.2691284861694498</v>
      </c>
      <c r="J48" s="288">
        <v>67.456618919562203</v>
      </c>
      <c r="K48" s="288">
        <v>8.5615464995332804</v>
      </c>
      <c r="L48" s="288">
        <v>8.0221459716774106</v>
      </c>
      <c r="M48" s="288">
        <f t="shared" si="7"/>
        <v>91.686495927667607</v>
      </c>
      <c r="N48" s="191" t="s">
        <v>256</v>
      </c>
      <c r="O48" s="81"/>
    </row>
    <row r="49" spans="1:16" s="69" customFormat="1" ht="15.6" x14ac:dyDescent="0.25">
      <c r="A49" s="93" t="s">
        <v>136</v>
      </c>
      <c r="B49" s="94" t="s">
        <v>137</v>
      </c>
      <c r="C49" s="108" t="s">
        <v>51</v>
      </c>
      <c r="D49" s="83" t="s">
        <v>52</v>
      </c>
      <c r="E49" s="83" t="s">
        <v>53</v>
      </c>
      <c r="F49" s="193" t="s">
        <v>54</v>
      </c>
      <c r="G49" s="313">
        <v>0.246491045402184</v>
      </c>
      <c r="H49" s="288">
        <v>6.7610236492490899E-2</v>
      </c>
      <c r="I49" s="288">
        <v>0.279505965112189</v>
      </c>
      <c r="J49" s="288">
        <v>6.5895311341354903</v>
      </c>
      <c r="K49" s="288">
        <v>0.52956737327831804</v>
      </c>
      <c r="L49" s="288">
        <v>0.91204529768808795</v>
      </c>
      <c r="M49" s="288">
        <f t="shared" si="7"/>
        <v>8.6247510521087598</v>
      </c>
      <c r="N49" s="191" t="s">
        <v>256</v>
      </c>
      <c r="O49" s="81"/>
    </row>
    <row r="50" spans="1:16" s="69" customFormat="1" ht="15.6" x14ac:dyDescent="0.25">
      <c r="A50" s="93" t="s">
        <v>138</v>
      </c>
      <c r="B50" s="108" t="s">
        <v>139</v>
      </c>
      <c r="C50" s="108" t="s">
        <v>51</v>
      </c>
      <c r="D50" s="83" t="s">
        <v>52</v>
      </c>
      <c r="E50" s="83" t="s">
        <v>53</v>
      </c>
      <c r="F50" s="193" t="s">
        <v>54</v>
      </c>
      <c r="G50" s="313">
        <v>13.9565243038254</v>
      </c>
      <c r="H50" s="288">
        <v>3.5537768432440902</v>
      </c>
      <c r="I50" s="288">
        <v>18.5816841741422</v>
      </c>
      <c r="J50" s="288">
        <v>286.117053843262</v>
      </c>
      <c r="K50" s="288">
        <v>33.425568855237003</v>
      </c>
      <c r="L50" s="288">
        <v>57.612832944514501</v>
      </c>
      <c r="M50" s="288">
        <f t="shared" si="7"/>
        <v>413.24744096422512</v>
      </c>
      <c r="N50" s="191" t="s">
        <v>256</v>
      </c>
      <c r="O50" s="81"/>
    </row>
    <row r="51" spans="1:16" s="69" customFormat="1" ht="107.25" customHeight="1" thickBot="1" x14ac:dyDescent="0.3">
      <c r="A51" s="264" t="s">
        <v>140</v>
      </c>
      <c r="B51" s="265" t="s">
        <v>141</v>
      </c>
      <c r="C51" s="265" t="s">
        <v>142</v>
      </c>
      <c r="D51" s="266" t="s">
        <v>52</v>
      </c>
      <c r="E51" s="266" t="s">
        <v>53</v>
      </c>
      <c r="F51" s="267" t="s">
        <v>54</v>
      </c>
      <c r="G51" s="314">
        <v>19.094666378530999</v>
      </c>
      <c r="H51" s="315">
        <v>5.0268514557911796</v>
      </c>
      <c r="I51" s="315">
        <v>25.932431760382201</v>
      </c>
      <c r="J51" s="315">
        <v>399.78052172116003</v>
      </c>
      <c r="K51" s="315">
        <v>47.291185108535302</v>
      </c>
      <c r="L51" s="315">
        <v>75.737109820142507</v>
      </c>
      <c r="M51" s="288">
        <f>SUM(G51:L51)</f>
        <v>572.86276624454217</v>
      </c>
      <c r="N51" s="513">
        <v>3.1</v>
      </c>
      <c r="O51" s="114" t="s">
        <v>325</v>
      </c>
    </row>
    <row r="52" spans="1:16" s="70" customFormat="1" ht="13.2" x14ac:dyDescent="0.25">
      <c r="A52" s="132"/>
      <c r="B52" s="96" t="s">
        <v>143</v>
      </c>
      <c r="C52" s="96"/>
      <c r="D52" s="272"/>
      <c r="E52" s="128"/>
      <c r="F52" s="141"/>
      <c r="G52" s="268"/>
      <c r="H52" s="218"/>
      <c r="I52" s="218"/>
      <c r="J52" s="218"/>
      <c r="K52" s="218"/>
      <c r="L52" s="218"/>
      <c r="M52" s="141"/>
      <c r="N52" s="137"/>
      <c r="O52" s="138"/>
    </row>
    <row r="53" spans="1:16" s="70" customFormat="1" ht="13.2" x14ac:dyDescent="0.25">
      <c r="A53" s="77"/>
      <c r="B53" s="78" t="s">
        <v>144</v>
      </c>
      <c r="C53" s="78"/>
      <c r="D53" s="130"/>
      <c r="E53" s="130"/>
      <c r="F53" s="142"/>
      <c r="G53" s="256"/>
      <c r="H53" s="212"/>
      <c r="I53" s="212"/>
      <c r="J53" s="212"/>
      <c r="K53" s="212"/>
      <c r="L53" s="212"/>
      <c r="M53" s="142"/>
      <c r="N53" s="125"/>
      <c r="O53" s="126"/>
    </row>
    <row r="54" spans="1:16" s="69" customFormat="1" ht="15.6" x14ac:dyDescent="0.25">
      <c r="A54" s="93" t="s">
        <v>145</v>
      </c>
      <c r="B54" s="108" t="s">
        <v>146</v>
      </c>
      <c r="C54" s="108" t="s">
        <v>147</v>
      </c>
      <c r="D54" s="83" t="s">
        <v>148</v>
      </c>
      <c r="E54" s="83" t="s">
        <v>149</v>
      </c>
      <c r="F54" s="193" t="s">
        <v>54</v>
      </c>
      <c r="G54" s="319">
        <v>2.8760581215779899</v>
      </c>
      <c r="H54" s="298">
        <v>0.89501066966165899</v>
      </c>
      <c r="I54" s="298">
        <v>6.3843447985399404</v>
      </c>
      <c r="J54" s="298">
        <v>103.820268005054</v>
      </c>
      <c r="K54" s="298">
        <v>9.8635412045486408</v>
      </c>
      <c r="L54" s="298">
        <v>21.207777200617699</v>
      </c>
      <c r="M54" s="320">
        <f t="shared" ref="M54:M60" si="8">SUM(G54:L54)</f>
        <v>145.04699999999991</v>
      </c>
      <c r="N54" s="191" t="s">
        <v>256</v>
      </c>
      <c r="O54" s="81"/>
    </row>
    <row r="55" spans="1:16" s="69" customFormat="1" ht="15.6" x14ac:dyDescent="0.25">
      <c r="A55" s="93" t="s">
        <v>150</v>
      </c>
      <c r="B55" s="94" t="s">
        <v>151</v>
      </c>
      <c r="C55" s="108" t="s">
        <v>147</v>
      </c>
      <c r="D55" s="83" t="s">
        <v>148</v>
      </c>
      <c r="E55" s="83" t="s">
        <v>149</v>
      </c>
      <c r="F55" s="193" t="s">
        <v>54</v>
      </c>
      <c r="G55" s="319">
        <v>0.32189962625004198</v>
      </c>
      <c r="H55" s="298">
        <v>9.0866561163675599E-2</v>
      </c>
      <c r="I55" s="298">
        <v>0.58676598538671298</v>
      </c>
      <c r="J55" s="298">
        <v>25.5364036836257</v>
      </c>
      <c r="K55" s="298">
        <v>0.68149920872756697</v>
      </c>
      <c r="L55" s="298">
        <v>1.49156493484629</v>
      </c>
      <c r="M55" s="320">
        <f t="shared" si="8"/>
        <v>28.708999999999989</v>
      </c>
      <c r="N55" s="191" t="s">
        <v>256</v>
      </c>
      <c r="O55" s="81"/>
    </row>
    <row r="56" spans="1:16" s="69" customFormat="1" ht="13.2" x14ac:dyDescent="0.25">
      <c r="A56" s="255" t="s">
        <v>152</v>
      </c>
      <c r="B56" s="94" t="s">
        <v>153</v>
      </c>
      <c r="C56" s="94" t="s">
        <v>147</v>
      </c>
      <c r="D56" s="83" t="s">
        <v>148</v>
      </c>
      <c r="E56" s="83" t="s">
        <v>149</v>
      </c>
      <c r="F56" s="193" t="s">
        <v>54</v>
      </c>
      <c r="G56" s="319">
        <v>0.51146476850287304</v>
      </c>
      <c r="H56" s="298">
        <v>0.137459192294694</v>
      </c>
      <c r="I56" s="298">
        <v>0.98115748563703997</v>
      </c>
      <c r="J56" s="298">
        <v>27.839615072659701</v>
      </c>
      <c r="K56" s="298">
        <v>1.56450904021629</v>
      </c>
      <c r="L56" s="298">
        <v>3.4597944406894201</v>
      </c>
      <c r="M56" s="320">
        <f t="shared" si="8"/>
        <v>34.494000000000014</v>
      </c>
      <c r="N56" s="191" t="s">
        <v>256</v>
      </c>
      <c r="O56" s="81"/>
    </row>
    <row r="57" spans="1:16" s="69" customFormat="1" ht="90.75" customHeight="1" x14ac:dyDescent="0.25">
      <c r="A57" s="84" t="s">
        <v>154</v>
      </c>
      <c r="B57" s="94" t="s">
        <v>155</v>
      </c>
      <c r="C57" s="94" t="s">
        <v>147</v>
      </c>
      <c r="D57" s="83" t="s">
        <v>148</v>
      </c>
      <c r="E57" s="83" t="s">
        <v>149</v>
      </c>
      <c r="F57" s="193" t="s">
        <v>54</v>
      </c>
      <c r="G57" s="319">
        <v>39.786977418735297</v>
      </c>
      <c r="H57" s="298">
        <v>14.3951345468911</v>
      </c>
      <c r="I57" s="298">
        <v>97.482610032401695</v>
      </c>
      <c r="J57" s="298">
        <v>1643.538096986</v>
      </c>
      <c r="K57" s="298">
        <v>115.241937785291</v>
      </c>
      <c r="L57" s="298">
        <v>309.46024323067599</v>
      </c>
      <c r="M57" s="320">
        <f t="shared" si="8"/>
        <v>2219.9049999999947</v>
      </c>
      <c r="N57" s="191" t="s">
        <v>256</v>
      </c>
      <c r="O57" s="81" t="s">
        <v>304</v>
      </c>
      <c r="P57" s="497"/>
    </row>
    <row r="58" spans="1:16" s="69" customFormat="1" ht="26.4" x14ac:dyDescent="0.25">
      <c r="A58" s="84" t="s">
        <v>156</v>
      </c>
      <c r="B58" s="94" t="s">
        <v>157</v>
      </c>
      <c r="C58" s="94" t="s">
        <v>147</v>
      </c>
      <c r="D58" s="83" t="s">
        <v>148</v>
      </c>
      <c r="E58" s="83" t="s">
        <v>149</v>
      </c>
      <c r="F58" s="193" t="s">
        <v>54</v>
      </c>
      <c r="G58" s="321">
        <v>0.49830592702465404</v>
      </c>
      <c r="H58" s="322">
        <v>0.15456717835044309</v>
      </c>
      <c r="I58" s="322">
        <v>1.194640099713923</v>
      </c>
      <c r="J58" s="322">
        <v>25.750878403564325</v>
      </c>
      <c r="K58" s="322">
        <v>1.4675015039369486</v>
      </c>
      <c r="L58" s="322">
        <v>3.3545446221803643</v>
      </c>
      <c r="M58" s="320">
        <f t="shared" si="8"/>
        <v>32.420437734770658</v>
      </c>
      <c r="N58" s="191" t="s">
        <v>256</v>
      </c>
      <c r="O58" s="81" t="s">
        <v>305</v>
      </c>
    </row>
    <row r="59" spans="1:16" s="69" customFormat="1" ht="15.6" x14ac:dyDescent="0.25">
      <c r="A59" s="84" t="s">
        <v>158</v>
      </c>
      <c r="B59" s="94" t="s">
        <v>159</v>
      </c>
      <c r="C59" s="94" t="s">
        <v>147</v>
      </c>
      <c r="D59" s="83" t="s">
        <v>148</v>
      </c>
      <c r="E59" s="83" t="s">
        <v>149</v>
      </c>
      <c r="F59" s="193" t="s">
        <v>54</v>
      </c>
      <c r="G59" s="319">
        <v>22.482875073172298</v>
      </c>
      <c r="H59" s="298">
        <v>6.4285476332748903</v>
      </c>
      <c r="I59" s="298">
        <v>68.200656445985004</v>
      </c>
      <c r="J59" s="298">
        <v>1307.92853112237</v>
      </c>
      <c r="K59" s="298">
        <v>97.286893428760294</v>
      </c>
      <c r="L59" s="298">
        <v>124.199496296436</v>
      </c>
      <c r="M59" s="320">
        <f t="shared" si="8"/>
        <v>1626.5269999999987</v>
      </c>
      <c r="N59" s="191" t="s">
        <v>256</v>
      </c>
      <c r="O59" s="81"/>
    </row>
    <row r="60" spans="1:16" s="69" customFormat="1" ht="26.4" x14ac:dyDescent="0.25">
      <c r="A60" s="84" t="s">
        <v>160</v>
      </c>
      <c r="B60" s="94" t="s">
        <v>161</v>
      </c>
      <c r="C60" s="94" t="s">
        <v>147</v>
      </c>
      <c r="D60" s="83" t="s">
        <v>148</v>
      </c>
      <c r="E60" s="83" t="s">
        <v>149</v>
      </c>
      <c r="F60" s="193" t="s">
        <v>54</v>
      </c>
      <c r="G60" s="319">
        <v>1.0558646056058461</v>
      </c>
      <c r="H60" s="298">
        <v>0.33408032535871091</v>
      </c>
      <c r="I60" s="298">
        <v>2.2893972109583869</v>
      </c>
      <c r="J60" s="298">
        <v>74.175112258213076</v>
      </c>
      <c r="K60" s="298">
        <v>2.9855897352220717</v>
      </c>
      <c r="L60" s="298">
        <v>7.3060181298712354</v>
      </c>
      <c r="M60" s="320">
        <f t="shared" si="8"/>
        <v>88.146062265229332</v>
      </c>
      <c r="N60" s="191" t="s">
        <v>256</v>
      </c>
      <c r="O60" s="81" t="s">
        <v>305</v>
      </c>
    </row>
    <row r="61" spans="1:16" s="69" customFormat="1" ht="52.8" x14ac:dyDescent="0.25">
      <c r="A61" s="93" t="s">
        <v>162</v>
      </c>
      <c r="B61" s="94" t="s">
        <v>163</v>
      </c>
      <c r="C61" s="94" t="s">
        <v>164</v>
      </c>
      <c r="D61" s="83" t="s">
        <v>148</v>
      </c>
      <c r="E61" s="83" t="s">
        <v>149</v>
      </c>
      <c r="F61" s="193" t="s">
        <v>54</v>
      </c>
      <c r="G61" s="319">
        <v>67.533445540868996</v>
      </c>
      <c r="H61" s="298">
        <v>22.4356661069952</v>
      </c>
      <c r="I61" s="298">
        <v>177.11957205862299</v>
      </c>
      <c r="J61" s="298">
        <v>3208.5889055314901</v>
      </c>
      <c r="K61" s="298">
        <v>229.091471906702</v>
      </c>
      <c r="L61" s="298">
        <v>470.47943885531703</v>
      </c>
      <c r="M61" s="320">
        <f>SUM(G61:L61)</f>
        <v>4175.2484999999961</v>
      </c>
      <c r="N61" s="191" t="s">
        <v>256</v>
      </c>
      <c r="O61" s="81"/>
      <c r="P61" s="497"/>
    </row>
    <row r="62" spans="1:16" s="70" customFormat="1" ht="13.2" x14ac:dyDescent="0.25">
      <c r="A62" s="77"/>
      <c r="B62" s="78" t="s">
        <v>165</v>
      </c>
      <c r="C62" s="78"/>
      <c r="D62" s="130"/>
      <c r="E62" s="130"/>
      <c r="F62" s="142"/>
      <c r="G62" s="269"/>
      <c r="H62" s="270"/>
      <c r="I62" s="270"/>
      <c r="J62" s="270"/>
      <c r="K62" s="270"/>
      <c r="L62" s="270"/>
      <c r="M62" s="271"/>
      <c r="N62" s="125"/>
      <c r="O62" s="126"/>
    </row>
    <row r="63" spans="1:16" s="69" customFormat="1" ht="15.6" x14ac:dyDescent="0.25">
      <c r="A63" s="273" t="s">
        <v>166</v>
      </c>
      <c r="B63" s="94" t="s">
        <v>167</v>
      </c>
      <c r="C63" s="108" t="s">
        <v>147</v>
      </c>
      <c r="D63" s="83" t="s">
        <v>148</v>
      </c>
      <c r="E63" s="83" t="s">
        <v>149</v>
      </c>
      <c r="F63" s="193" t="s">
        <v>54</v>
      </c>
      <c r="G63" s="319">
        <v>7.4675900787962899</v>
      </c>
      <c r="H63" s="298">
        <v>0.27145005223783097</v>
      </c>
      <c r="I63" s="298">
        <v>6.7909692764078002</v>
      </c>
      <c r="J63" s="298">
        <v>51.443132356457397</v>
      </c>
      <c r="K63" s="298">
        <v>5.2813227104258003</v>
      </c>
      <c r="L63" s="298">
        <v>32.5889524415065</v>
      </c>
      <c r="M63" s="320">
        <f>SUM(G63:L63)</f>
        <v>103.84341691583163</v>
      </c>
      <c r="N63" s="191" t="s">
        <v>256</v>
      </c>
      <c r="O63" s="81"/>
    </row>
    <row r="64" spans="1:16" s="69" customFormat="1" ht="15.6" x14ac:dyDescent="0.25">
      <c r="A64" s="273" t="s">
        <v>168</v>
      </c>
      <c r="B64" s="108" t="s">
        <v>169</v>
      </c>
      <c r="C64" s="108" t="s">
        <v>147</v>
      </c>
      <c r="D64" s="83" t="s">
        <v>148</v>
      </c>
      <c r="E64" s="83" t="s">
        <v>149</v>
      </c>
      <c r="F64" s="193" t="s">
        <v>54</v>
      </c>
      <c r="G64" s="319">
        <v>0</v>
      </c>
      <c r="H64" s="298">
        <v>0</v>
      </c>
      <c r="I64" s="298">
        <v>0</v>
      </c>
      <c r="J64" s="298">
        <v>0</v>
      </c>
      <c r="K64" s="298">
        <v>0</v>
      </c>
      <c r="L64" s="298">
        <v>0</v>
      </c>
      <c r="M64" s="320">
        <f>SUM(G64:L64)</f>
        <v>0</v>
      </c>
      <c r="N64" s="191" t="s">
        <v>256</v>
      </c>
      <c r="O64" s="81"/>
    </row>
    <row r="65" spans="1:16" s="69" customFormat="1" ht="15.6" x14ac:dyDescent="0.25">
      <c r="A65" s="93" t="s">
        <v>170</v>
      </c>
      <c r="B65" s="94" t="s">
        <v>171</v>
      </c>
      <c r="C65" s="108" t="s">
        <v>147</v>
      </c>
      <c r="D65" s="83" t="s">
        <v>148</v>
      </c>
      <c r="E65" s="83" t="s">
        <v>149</v>
      </c>
      <c r="F65" s="193" t="s">
        <v>54</v>
      </c>
      <c r="G65" s="319">
        <v>103.97205933633001</v>
      </c>
      <c r="H65" s="298">
        <v>35.224864587087097</v>
      </c>
      <c r="I65" s="298">
        <v>243.27762178899101</v>
      </c>
      <c r="J65" s="298">
        <v>4690.3082257255801</v>
      </c>
      <c r="K65" s="298">
        <v>287.71439566469297</v>
      </c>
      <c r="L65" s="298">
        <v>765.44126623810405</v>
      </c>
      <c r="M65" s="320">
        <f>SUM(G65:L65)</f>
        <v>6125.9384333407852</v>
      </c>
      <c r="N65" s="191" t="s">
        <v>256</v>
      </c>
      <c r="O65" s="81"/>
      <c r="P65" s="167"/>
    </row>
    <row r="66" spans="1:16" s="69" customFormat="1" ht="15.6" x14ac:dyDescent="0.25">
      <c r="A66" s="273" t="s">
        <v>172</v>
      </c>
      <c r="B66" s="94" t="s">
        <v>173</v>
      </c>
      <c r="C66" s="108" t="s">
        <v>147</v>
      </c>
      <c r="D66" s="83" t="s">
        <v>148</v>
      </c>
      <c r="E66" s="83" t="s">
        <v>149</v>
      </c>
      <c r="F66" s="193" t="s">
        <v>54</v>
      </c>
      <c r="G66" s="319">
        <v>61.1791059108564</v>
      </c>
      <c r="H66" s="298">
        <v>16.6414315754893</v>
      </c>
      <c r="I66" s="298">
        <v>191.290525277683</v>
      </c>
      <c r="J66" s="298">
        <v>3431.8173492945102</v>
      </c>
      <c r="K66" s="298">
        <v>289.346871882193</v>
      </c>
      <c r="L66" s="298">
        <v>326.24507277355298</v>
      </c>
      <c r="M66" s="320">
        <f>SUM(G66:L66)</f>
        <v>4316.5203567142853</v>
      </c>
      <c r="N66" s="191" t="s">
        <v>256</v>
      </c>
      <c r="O66" s="81"/>
      <c r="P66" s="167"/>
    </row>
    <row r="67" spans="1:16" s="69" customFormat="1" ht="40.5" customHeight="1" x14ac:dyDescent="0.25">
      <c r="A67" s="93" t="s">
        <v>174</v>
      </c>
      <c r="B67" s="94" t="s">
        <v>175</v>
      </c>
      <c r="C67" s="108" t="s">
        <v>176</v>
      </c>
      <c r="D67" s="83" t="s">
        <v>148</v>
      </c>
      <c r="E67" s="83" t="s">
        <v>149</v>
      </c>
      <c r="F67" s="193" t="s">
        <v>54</v>
      </c>
      <c r="G67" s="319">
        <v>172.61875532598299</v>
      </c>
      <c r="H67" s="298">
        <v>52.1377462148142</v>
      </c>
      <c r="I67" s="298">
        <v>441.35911634308201</v>
      </c>
      <c r="J67" s="298">
        <v>8173.5687073765503</v>
      </c>
      <c r="K67" s="298">
        <v>582.34259025731205</v>
      </c>
      <c r="L67" s="298">
        <v>1124.27529145316</v>
      </c>
      <c r="M67" s="320">
        <f>SUM(G67:L67)</f>
        <v>10546.302206970902</v>
      </c>
      <c r="N67" s="191" t="s">
        <v>318</v>
      </c>
      <c r="O67" s="81"/>
      <c r="P67" s="167"/>
    </row>
    <row r="68" spans="1:16" s="70" customFormat="1" ht="13.2" x14ac:dyDescent="0.25">
      <c r="A68" s="77"/>
      <c r="B68" s="78" t="s">
        <v>177</v>
      </c>
      <c r="C68" s="78"/>
      <c r="D68" s="130"/>
      <c r="E68" s="130"/>
      <c r="F68" s="142"/>
      <c r="G68" s="256"/>
      <c r="H68" s="212"/>
      <c r="I68" s="212"/>
      <c r="J68" s="212"/>
      <c r="K68" s="212"/>
      <c r="L68" s="212"/>
      <c r="M68" s="142"/>
      <c r="N68" s="125"/>
      <c r="O68" s="126"/>
      <c r="P68" s="167"/>
    </row>
    <row r="69" spans="1:16" s="69" customFormat="1" ht="79.2" x14ac:dyDescent="0.25">
      <c r="A69" s="93" t="s">
        <v>178</v>
      </c>
      <c r="B69" s="91" t="s">
        <v>179</v>
      </c>
      <c r="C69" s="91" t="s">
        <v>180</v>
      </c>
      <c r="D69" s="210" t="s">
        <v>181</v>
      </c>
      <c r="E69" s="83" t="s">
        <v>53</v>
      </c>
      <c r="F69" s="193" t="s">
        <v>54</v>
      </c>
      <c r="G69" s="402">
        <f>G57/(G58+G57+G59+G60)</f>
        <v>0.62338560832241185</v>
      </c>
      <c r="H69" s="402">
        <f t="shared" ref="H69:L69" si="9">H57/(H58+H57+H59+H60)</f>
        <v>0.67543693066002164</v>
      </c>
      <c r="I69" s="402">
        <f t="shared" si="9"/>
        <v>0.57624971166979388</v>
      </c>
      <c r="J69" s="402">
        <f t="shared" si="9"/>
        <v>0.53861901837083881</v>
      </c>
      <c r="K69" s="402">
        <f t="shared" si="9"/>
        <v>0.53111308298110227</v>
      </c>
      <c r="L69" s="402">
        <f t="shared" si="9"/>
        <v>0.6964800879979689</v>
      </c>
      <c r="M69" s="402">
        <f>M57/(M58+M57+M59+M60)</f>
        <v>0.55959310294672371</v>
      </c>
      <c r="N69" s="191">
        <v>3.3</v>
      </c>
      <c r="O69" s="81" t="s">
        <v>306</v>
      </c>
      <c r="P69" s="167"/>
    </row>
    <row r="70" spans="1:16" s="69" customFormat="1" ht="13.2" x14ac:dyDescent="0.25">
      <c r="A70" s="84" t="s">
        <v>182</v>
      </c>
      <c r="B70" s="91" t="s">
        <v>183</v>
      </c>
      <c r="C70" s="91" t="s">
        <v>184</v>
      </c>
      <c r="D70" s="210" t="s">
        <v>181</v>
      </c>
      <c r="E70" s="83" t="s">
        <v>53</v>
      </c>
      <c r="F70" s="193" t="s">
        <v>185</v>
      </c>
      <c r="G70" s="403">
        <v>0.6479892897045918</v>
      </c>
      <c r="H70" s="403">
        <v>0.6826894075427995</v>
      </c>
      <c r="I70" s="403">
        <v>0.58353031538060141</v>
      </c>
      <c r="J70" s="403">
        <v>0.56659276317132523</v>
      </c>
      <c r="K70" s="403">
        <v>0.53796389104442144</v>
      </c>
      <c r="L70" s="475">
        <v>0.71994861862484261</v>
      </c>
      <c r="M70" s="476">
        <v>0.58485891480290941</v>
      </c>
      <c r="N70" s="191">
        <v>3.3</v>
      </c>
      <c r="O70" s="81"/>
      <c r="P70" s="167"/>
    </row>
    <row r="71" spans="1:16" s="69" customFormat="1" ht="40.200000000000003" thickBot="1" x14ac:dyDescent="0.3">
      <c r="A71" s="274" t="s">
        <v>186</v>
      </c>
      <c r="B71" s="275" t="s">
        <v>187</v>
      </c>
      <c r="C71" s="265" t="s">
        <v>51</v>
      </c>
      <c r="D71" s="266" t="s">
        <v>148</v>
      </c>
      <c r="E71" s="266" t="s">
        <v>149</v>
      </c>
      <c r="F71" s="267" t="s">
        <v>54</v>
      </c>
      <c r="G71" s="323">
        <v>1.714</v>
      </c>
      <c r="H71" s="283">
        <v>4.3999999999999997E-2</v>
      </c>
      <c r="I71" s="283">
        <v>2.363</v>
      </c>
      <c r="J71" s="283">
        <v>75.096000000000004</v>
      </c>
      <c r="K71" s="283">
        <v>2.2509999999999999</v>
      </c>
      <c r="L71" s="283">
        <v>10.712999999999999</v>
      </c>
      <c r="M71" s="283">
        <f>SUM(G71:L71)</f>
        <v>92.180999999999997</v>
      </c>
      <c r="N71" s="250">
        <v>3.3</v>
      </c>
      <c r="O71" s="114" t="s">
        <v>307</v>
      </c>
      <c r="P71" s="167"/>
    </row>
    <row r="72" spans="1:16" s="70" customFormat="1" ht="13.2" x14ac:dyDescent="0.25">
      <c r="A72" s="127"/>
      <c r="B72" s="276" t="s">
        <v>188</v>
      </c>
      <c r="C72" s="276"/>
      <c r="D72" s="277"/>
      <c r="E72" s="128"/>
      <c r="F72" s="278"/>
      <c r="G72" s="268"/>
      <c r="H72" s="218"/>
      <c r="I72" s="218"/>
      <c r="J72" s="218"/>
      <c r="K72" s="218"/>
      <c r="L72" s="218"/>
      <c r="M72" s="141"/>
      <c r="N72" s="137"/>
      <c r="O72" s="138"/>
    </row>
    <row r="73" spans="1:16" s="69" customFormat="1" ht="23.25" customHeight="1" x14ac:dyDescent="0.25">
      <c r="A73" s="84" t="s">
        <v>189</v>
      </c>
      <c r="B73" s="279" t="s">
        <v>190</v>
      </c>
      <c r="C73" s="280" t="s">
        <v>191</v>
      </c>
      <c r="D73" s="83" t="s">
        <v>52</v>
      </c>
      <c r="E73" s="83" t="s">
        <v>53</v>
      </c>
      <c r="F73" s="92" t="s">
        <v>54</v>
      </c>
      <c r="G73" s="309">
        <v>1.1100000000000001</v>
      </c>
      <c r="H73" s="297">
        <v>0.37</v>
      </c>
      <c r="I73" s="297">
        <v>4.6900000000000004</v>
      </c>
      <c r="J73" s="297">
        <v>78.040000000000006</v>
      </c>
      <c r="K73" s="297">
        <v>2.89</v>
      </c>
      <c r="L73" s="297">
        <v>6.65</v>
      </c>
      <c r="M73" s="310">
        <f>SUM(G73:L73)</f>
        <v>93.750000000000014</v>
      </c>
      <c r="N73" s="189" t="s">
        <v>319</v>
      </c>
      <c r="O73" s="81" t="s">
        <v>308</v>
      </c>
      <c r="P73" s="167"/>
    </row>
    <row r="74" spans="1:16" s="69" customFormat="1" ht="14.4" customHeight="1" thickBot="1" x14ac:dyDescent="0.3">
      <c r="A74" s="281" t="s">
        <v>192</v>
      </c>
      <c r="B74" s="275" t="s">
        <v>193</v>
      </c>
      <c r="C74" s="275" t="s">
        <v>194</v>
      </c>
      <c r="D74" s="266" t="s">
        <v>52</v>
      </c>
      <c r="E74" s="266" t="s">
        <v>53</v>
      </c>
      <c r="F74" s="282" t="s">
        <v>54</v>
      </c>
      <c r="G74" s="311">
        <f>G25-(G32+G73)</f>
        <v>11.791609115633726</v>
      </c>
      <c r="H74" s="300">
        <f t="shared" ref="H74:L74" si="10">H25-(H32+H73)</f>
        <v>4.2383303800699998</v>
      </c>
      <c r="I74" s="300">
        <f t="shared" si="10"/>
        <v>31.62127685757801</v>
      </c>
      <c r="J74" s="300">
        <f t="shared" si="10"/>
        <v>82.610542868849507</v>
      </c>
      <c r="K74" s="300">
        <f t="shared" si="10"/>
        <v>16.887768608017012</v>
      </c>
      <c r="L74" s="300">
        <f t="shared" si="10"/>
        <v>25.332613038061993</v>
      </c>
      <c r="M74" s="312">
        <f>SUM(G74:L74)</f>
        <v>172.48214086821025</v>
      </c>
      <c r="N74" s="199" t="s">
        <v>256</v>
      </c>
      <c r="O74" s="114"/>
      <c r="P74" s="167"/>
    </row>
    <row r="75" spans="1:16" s="69" customFormat="1" ht="13.8" thickBot="1" x14ac:dyDescent="0.3">
      <c r="A75" s="200"/>
      <c r="B75" s="169"/>
      <c r="C75" s="169"/>
      <c r="D75" s="115"/>
      <c r="E75" s="116"/>
      <c r="F75" s="116"/>
      <c r="G75" s="240"/>
      <c r="H75" s="240"/>
      <c r="I75" s="240"/>
      <c r="J75" s="240"/>
      <c r="K75" s="240"/>
      <c r="L75" s="240"/>
      <c r="M75" s="240"/>
      <c r="N75" s="201"/>
      <c r="O75" s="72"/>
      <c r="P75" s="167"/>
    </row>
    <row r="76" spans="1:16" s="69" customFormat="1" ht="27" thickBot="1" x14ac:dyDescent="0.3">
      <c r="A76" s="202"/>
      <c r="B76" s="167"/>
      <c r="C76" s="167"/>
      <c r="D76" s="167"/>
      <c r="E76" s="167"/>
      <c r="F76" s="167"/>
      <c r="G76" s="247" t="s">
        <v>38</v>
      </c>
      <c r="H76" s="248" t="s">
        <v>39</v>
      </c>
      <c r="I76" s="248" t="s">
        <v>40</v>
      </c>
      <c r="J76" s="248" t="s">
        <v>41</v>
      </c>
      <c r="K76" s="248" t="s">
        <v>42</v>
      </c>
      <c r="L76" s="248" t="s">
        <v>43</v>
      </c>
      <c r="M76" s="230"/>
      <c r="N76" s="167"/>
      <c r="O76" s="117"/>
      <c r="P76" s="167"/>
    </row>
    <row r="77" spans="1:16" s="69" customFormat="1" ht="13.2" x14ac:dyDescent="0.25">
      <c r="A77" s="151" t="s">
        <v>195</v>
      </c>
      <c r="B77" s="152" t="s">
        <v>196</v>
      </c>
      <c r="C77" s="153" t="s">
        <v>197</v>
      </c>
      <c r="D77" s="153"/>
      <c r="E77" s="153"/>
      <c r="F77" s="153"/>
      <c r="G77" s="231">
        <f>IFERROR(G32-(SUM(G35:G38)+G42+G43+G51),"")</f>
        <v>5.6843418860808015E-14</v>
      </c>
      <c r="H77" s="232">
        <f>IFERROR(H32-(SUM(H35:H38)+H42+H43+H51),"")</f>
        <v>-1.5987211554602254E-14</v>
      </c>
      <c r="I77" s="233">
        <f>IFERROR(I32-(SUM(I35:I38)+I42+I43+I51),"")</f>
        <v>2.9842794901924208E-13</v>
      </c>
      <c r="J77" s="233">
        <f t="shared" ref="J77:K77" si="11">IFERROR(J32-(SUM(J35:J38)+J42+J43+J51),"")</f>
        <v>3.637978807091713E-12</v>
      </c>
      <c r="K77" s="233">
        <f t="shared" si="11"/>
        <v>-5.6843418860808015E-13</v>
      </c>
      <c r="L77" s="233">
        <f>IFERROR(L32-(SUM(L35:L38)+L42+L43+L51),"")</f>
        <v>3.979039320256561E-13</v>
      </c>
      <c r="M77" s="231">
        <f>IFERROR(M32-(SUM(M35:M38)+M42+M43+M51),"")</f>
        <v>4.0927261579781771E-12</v>
      </c>
      <c r="N77" s="191"/>
      <c r="O77" s="393"/>
      <c r="P77" s="167"/>
    </row>
    <row r="78" spans="1:16" s="69" customFormat="1" ht="13.2" x14ac:dyDescent="0.25">
      <c r="A78" s="157" t="s">
        <v>198</v>
      </c>
      <c r="B78" s="158" t="s">
        <v>199</v>
      </c>
      <c r="C78" s="159" t="s">
        <v>200</v>
      </c>
      <c r="D78" s="159"/>
      <c r="E78" s="159"/>
      <c r="F78" s="159"/>
      <c r="G78" s="234">
        <f>IFERROR(G24-(G23-(G27+G28)),"")</f>
        <v>0</v>
      </c>
      <c r="H78" s="235">
        <f>IFERROR(H24-(H23-(H27+H28)),"")</f>
        <v>0</v>
      </c>
      <c r="I78" s="236">
        <f>IFERROR(I24-(I23-(I27+I28)),"")</f>
        <v>0</v>
      </c>
      <c r="J78" s="236">
        <f t="shared" ref="J78:L78" si="12">IFERROR(J24-(J23-(J27+J28)),"")</f>
        <v>0</v>
      </c>
      <c r="K78" s="236">
        <f t="shared" si="12"/>
        <v>0</v>
      </c>
      <c r="L78" s="236">
        <f t="shared" si="12"/>
        <v>0</v>
      </c>
      <c r="M78" s="234">
        <f>IFERROR(M24-(M23-(M27+M28)),"")</f>
        <v>0</v>
      </c>
      <c r="N78" s="191"/>
      <c r="O78" s="81"/>
      <c r="P78" s="167"/>
    </row>
    <row r="79" spans="1:16" s="69" customFormat="1" ht="13.2" x14ac:dyDescent="0.25">
      <c r="A79" s="203" t="s">
        <v>201</v>
      </c>
      <c r="B79" s="204" t="s">
        <v>202</v>
      </c>
      <c r="C79" s="4" t="s">
        <v>203</v>
      </c>
      <c r="D79" s="4"/>
      <c r="E79" s="4"/>
      <c r="F79" s="4"/>
      <c r="G79" s="234">
        <f>IFERROR(G25-(G24+(G14+G15+G18+G19)-(G16+G17+G20+G21)), "")</f>
        <v>0</v>
      </c>
      <c r="H79" s="234">
        <f t="shared" ref="H79:M79" si="13">IFERROR(H25-(H24+(H14+H15+H18+H19)-(H16+H17+H20+H21)), "")</f>
        <v>0</v>
      </c>
      <c r="I79" s="234">
        <f t="shared" si="13"/>
        <v>0</v>
      </c>
      <c r="J79" s="234">
        <f t="shared" ref="J79:L79" si="14">IFERROR(J25-(J24+(J14+J15+J18+J19)-(J16+J17+J20+J21)), "")</f>
        <v>0</v>
      </c>
      <c r="K79" s="234">
        <f t="shared" si="14"/>
        <v>0</v>
      </c>
      <c r="L79" s="234">
        <f t="shared" si="14"/>
        <v>0</v>
      </c>
      <c r="M79" s="234">
        <f t="shared" si="13"/>
        <v>4.5474735088646412E-13</v>
      </c>
      <c r="N79" s="191"/>
      <c r="O79" s="81"/>
      <c r="P79" s="167"/>
    </row>
    <row r="80" spans="1:16" s="69" customFormat="1" ht="26.4" x14ac:dyDescent="0.25">
      <c r="A80" s="203" t="s">
        <v>204</v>
      </c>
      <c r="B80" s="205" t="s">
        <v>205</v>
      </c>
      <c r="C80" s="4" t="s">
        <v>206</v>
      </c>
      <c r="D80" s="4"/>
      <c r="E80" s="4"/>
      <c r="F80" s="4"/>
      <c r="G80" s="234">
        <f>IFERROR(G28-(SUM(G29:G30)),"")</f>
        <v>2.2599999999999998</v>
      </c>
      <c r="H80" s="235">
        <f t="shared" ref="H80:M80" si="15">IFERROR(H28-(SUM(H29:H30)),"")</f>
        <v>0.26</v>
      </c>
      <c r="I80" s="236">
        <f t="shared" si="15"/>
        <v>1.67</v>
      </c>
      <c r="J80" s="236">
        <f t="shared" ref="J80:L80" si="16">IFERROR(J28-(SUM(J29:J30)),"")</f>
        <v>60.3</v>
      </c>
      <c r="K80" s="236">
        <f t="shared" si="16"/>
        <v>4.97</v>
      </c>
      <c r="L80" s="236">
        <f t="shared" si="16"/>
        <v>1.1399999999999999</v>
      </c>
      <c r="M80" s="234">
        <f t="shared" si="15"/>
        <v>70.599999999999994</v>
      </c>
      <c r="N80" s="191"/>
      <c r="O80" s="81" t="s">
        <v>207</v>
      </c>
      <c r="P80" s="167"/>
    </row>
    <row r="81" spans="1:15" s="69" customFormat="1" ht="13.2" x14ac:dyDescent="0.25">
      <c r="A81" s="157" t="s">
        <v>208</v>
      </c>
      <c r="B81" s="158" t="s">
        <v>209</v>
      </c>
      <c r="C81" s="159" t="s">
        <v>210</v>
      </c>
      <c r="D81" s="159"/>
      <c r="E81" s="159"/>
      <c r="F81" s="159"/>
      <c r="G81" s="234">
        <f>IFERROR(G61-(SUM(G54:G60)),"")</f>
        <v>0</v>
      </c>
      <c r="H81" s="235">
        <f>IFERROR(H61-(SUM(H54:H60)),"")</f>
        <v>2.4868995751603507E-14</v>
      </c>
      <c r="I81" s="236">
        <f>IFERROR(I61-(SUM(I54:I60)),"")</f>
        <v>3.1263880373444408E-13</v>
      </c>
      <c r="J81" s="236">
        <f t="shared" ref="J81:L81" si="17">IFERROR(J61-(SUM(J54:J60)),"")</f>
        <v>3.1832314562052488E-12</v>
      </c>
      <c r="K81" s="236">
        <f t="shared" si="17"/>
        <v>-8.2422957348171622E-13</v>
      </c>
      <c r="L81" s="236">
        <f t="shared" si="17"/>
        <v>5.6843418860808015E-14</v>
      </c>
      <c r="M81" s="234">
        <f>IFERROR(M61-(SUM(M54:M60)),"")</f>
        <v>2.7284841053187847E-12</v>
      </c>
      <c r="N81" s="191"/>
      <c r="O81" s="81"/>
    </row>
    <row r="82" spans="1:15" s="69" customFormat="1" ht="13.2" x14ac:dyDescent="0.25">
      <c r="A82" s="157" t="s">
        <v>211</v>
      </c>
      <c r="B82" s="158" t="s">
        <v>212</v>
      </c>
      <c r="C82" s="159" t="s">
        <v>213</v>
      </c>
      <c r="D82" s="159"/>
      <c r="E82" s="159"/>
      <c r="F82" s="159"/>
      <c r="G82" s="234">
        <f>IFERROR(G67-(SUM(G63:G66)),"")</f>
        <v>2.8421709430404007E-13</v>
      </c>
      <c r="H82" s="235">
        <f>IFERROR(H67-(SUM(H63:H66)),"")</f>
        <v>-2.8421709430404007E-14</v>
      </c>
      <c r="I82" s="236">
        <f>IFERROR(I67-(SUM(I63:I66)),"")</f>
        <v>1.7053025658242404E-13</v>
      </c>
      <c r="J82" s="236">
        <f t="shared" ref="J82:L82" si="18">IFERROR(J67-(SUM(J63:J66)),"")</f>
        <v>2.7284841053187847E-12</v>
      </c>
      <c r="K82" s="236">
        <f t="shared" si="18"/>
        <v>3.4106051316484809E-13</v>
      </c>
      <c r="L82" s="236">
        <f t="shared" si="18"/>
        <v>-3.637978807091713E-12</v>
      </c>
      <c r="M82" s="234">
        <f>IFERROR(M67-(SUM(M63:M66)),"")</f>
        <v>0</v>
      </c>
      <c r="N82" s="191"/>
      <c r="O82" s="81"/>
    </row>
    <row r="83" spans="1:15" s="69" customFormat="1" ht="13.2" x14ac:dyDescent="0.25">
      <c r="A83" s="157" t="s">
        <v>214</v>
      </c>
      <c r="B83" s="158" t="s">
        <v>215</v>
      </c>
      <c r="C83" s="159" t="s">
        <v>216</v>
      </c>
      <c r="D83" s="159"/>
      <c r="E83" s="159"/>
      <c r="F83" s="159"/>
      <c r="G83" s="234">
        <f>IFERROR(G69-((G57/(G60+G58+G59+G57))),"")</f>
        <v>0</v>
      </c>
      <c r="H83" s="234">
        <f t="shared" ref="H83:M83" si="19">IFERROR(H69-((H57/(H60+H58+H59+H57))),"")</f>
        <v>-1.1102230246251565E-16</v>
      </c>
      <c r="I83" s="234">
        <f t="shared" si="19"/>
        <v>0</v>
      </c>
      <c r="J83" s="234">
        <f t="shared" si="19"/>
        <v>0</v>
      </c>
      <c r="K83" s="234">
        <f t="shared" si="19"/>
        <v>-1.1102230246251565E-16</v>
      </c>
      <c r="L83" s="234">
        <f t="shared" si="19"/>
        <v>0</v>
      </c>
      <c r="M83" s="234">
        <f t="shared" si="19"/>
        <v>0</v>
      </c>
      <c r="N83" s="191"/>
      <c r="O83" s="501" t="s">
        <v>217</v>
      </c>
    </row>
    <row r="84" spans="1:15" s="69" customFormat="1" ht="13.2" x14ac:dyDescent="0.25">
      <c r="A84" s="157" t="s">
        <v>218</v>
      </c>
      <c r="B84" s="158" t="s">
        <v>219</v>
      </c>
      <c r="C84" s="159" t="s">
        <v>220</v>
      </c>
      <c r="D84" s="159"/>
      <c r="E84" s="159"/>
      <c r="F84" s="159"/>
      <c r="G84" s="237">
        <f>IFERROR(G41-(((G37+G38)*1000000)/((G66+G65)*1000)),"")</f>
        <v>-2.8421709430404007E-14</v>
      </c>
      <c r="H84" s="235">
        <f>IFERROR(H41-(((H37+H38)*1000000)/((H66+H65)*1000)),"")</f>
        <v>0</v>
      </c>
      <c r="I84" s="236">
        <f>IFERROR(I41-(((I37+I38)*1000000)/((I66+I65)*1000)),"")</f>
        <v>0</v>
      </c>
      <c r="J84" s="236">
        <f t="shared" ref="J84:L84" si="20">IFERROR(J41-(((J37+J38)*1000000)/((J66+J65)*1000)),"")</f>
        <v>0</v>
      </c>
      <c r="K84" s="236">
        <f t="shared" si="20"/>
        <v>-2.8421709430404007E-14</v>
      </c>
      <c r="L84" s="236">
        <f t="shared" si="20"/>
        <v>0</v>
      </c>
      <c r="M84" s="234">
        <f>IFERROR(M41-(((M37+M38)*1000000)/((M66+M65)*1000)),"")</f>
        <v>0</v>
      </c>
      <c r="N84" s="191"/>
      <c r="O84" s="81"/>
    </row>
    <row r="85" spans="1:15" s="69" customFormat="1" ht="13.2" x14ac:dyDescent="0.25">
      <c r="A85" s="157" t="s">
        <v>221</v>
      </c>
      <c r="B85" s="158" t="s">
        <v>141</v>
      </c>
      <c r="C85" s="159" t="s">
        <v>222</v>
      </c>
      <c r="D85" s="159"/>
      <c r="E85" s="159"/>
      <c r="F85" s="159"/>
      <c r="G85" s="234">
        <f>IFERROR(G51-(SUM(G45:G50)),"")</f>
        <v>-3.1974423109204508E-14</v>
      </c>
      <c r="H85" s="235">
        <f>IFERROR(H51-(SUM(H45:H50)),"")</f>
        <v>0</v>
      </c>
      <c r="I85" s="236">
        <f>IFERROR(I51-(SUM(I45:I50)),"")</f>
        <v>-7.1054273576010019E-15</v>
      </c>
      <c r="J85" s="236">
        <f t="shared" ref="J85:L85" si="21">IFERROR(J51-(SUM(J45:J50)),"")</f>
        <v>1.0800249583553523E-12</v>
      </c>
      <c r="K85" s="236">
        <f t="shared" si="21"/>
        <v>7.1054273576010019E-15</v>
      </c>
      <c r="L85" s="236">
        <f t="shared" si="21"/>
        <v>7.1054273576010019E-14</v>
      </c>
      <c r="M85" s="234">
        <f>IFERROR(M51-(SUM(M45:M50)),"")</f>
        <v>1.1368683772161603E-12</v>
      </c>
      <c r="N85" s="191"/>
      <c r="O85" s="81"/>
    </row>
    <row r="86" spans="1:15" s="69" customFormat="1" ht="13.8" thickBot="1" x14ac:dyDescent="0.3">
      <c r="A86" s="163" t="s">
        <v>223</v>
      </c>
      <c r="B86" s="164" t="s">
        <v>224</v>
      </c>
      <c r="C86" s="165" t="s">
        <v>225</v>
      </c>
      <c r="D86" s="165"/>
      <c r="E86" s="165"/>
      <c r="F86" s="165"/>
      <c r="G86" s="238">
        <f>IFERROR(G74-((G25-G32)-G73), "")</f>
        <v>0</v>
      </c>
      <c r="H86" s="238">
        <f t="shared" ref="H86:M86" si="22">IFERROR(H74-((H25-H32)-H73), "")</f>
        <v>8.8817841970012523E-16</v>
      </c>
      <c r="I86" s="238">
        <f t="shared" si="22"/>
        <v>3.5527136788005009E-15</v>
      </c>
      <c r="J86" s="238">
        <f t="shared" ref="J86:L86" si="23">IFERROR(J74-((J25-J32)-J73), "")</f>
        <v>4.2632564145606011E-14</v>
      </c>
      <c r="K86" s="238">
        <f t="shared" si="23"/>
        <v>1.4210854715202004E-14</v>
      </c>
      <c r="L86" s="238">
        <f t="shared" si="23"/>
        <v>2.1316282072803006E-14</v>
      </c>
      <c r="M86" s="238">
        <f t="shared" si="22"/>
        <v>-2.8421709430404007E-13</v>
      </c>
      <c r="N86" s="191"/>
      <c r="O86" s="81"/>
    </row>
    <row r="87" spans="1:15" ht="13.8" x14ac:dyDescent="0.25">
      <c r="A87" s="171"/>
      <c r="B87" s="173"/>
      <c r="C87" s="173"/>
      <c r="D87" s="170"/>
      <c r="E87" s="170"/>
      <c r="F87" s="171"/>
      <c r="G87" s="230" t="s">
        <v>226</v>
      </c>
      <c r="H87" s="227"/>
      <c r="I87" s="227"/>
      <c r="J87" s="227"/>
      <c r="K87" s="227"/>
      <c r="L87" s="227"/>
      <c r="M87" s="227"/>
      <c r="N87" s="171"/>
      <c r="O87" s="72"/>
    </row>
    <row r="88" spans="1:15" ht="13.8" x14ac:dyDescent="0.25">
      <c r="A88" s="171"/>
      <c r="B88" s="173"/>
      <c r="C88" s="173"/>
      <c r="D88" s="170"/>
      <c r="E88" s="170"/>
      <c r="F88" s="171"/>
      <c r="G88" s="239" t="s">
        <v>227</v>
      </c>
      <c r="H88" s="227"/>
      <c r="I88" s="227"/>
      <c r="J88" s="227"/>
      <c r="K88" s="227"/>
      <c r="L88" s="227"/>
      <c r="M88" s="227"/>
      <c r="N88" s="171"/>
      <c r="O88" s="172"/>
    </row>
    <row r="89" spans="1:15" ht="13.8" x14ac:dyDescent="0.25">
      <c r="A89" s="171"/>
      <c r="B89" s="173"/>
      <c r="C89" s="118"/>
      <c r="D89" s="170"/>
      <c r="E89" s="170"/>
      <c r="F89" s="171"/>
      <c r="G89" s="239" t="s">
        <v>228</v>
      </c>
      <c r="H89" s="227"/>
      <c r="I89" s="227"/>
      <c r="J89" s="227"/>
      <c r="K89" s="227"/>
      <c r="L89" s="227"/>
      <c r="M89" s="227"/>
      <c r="N89" s="171"/>
      <c r="O89" s="172"/>
    </row>
    <row r="90" spans="1:15" ht="13.8" x14ac:dyDescent="0.25">
      <c r="A90" s="171"/>
      <c r="B90" s="173"/>
      <c r="C90" s="118"/>
      <c r="D90" s="170"/>
      <c r="E90" s="170"/>
      <c r="F90" s="171"/>
      <c r="G90" s="240"/>
      <c r="H90" s="240"/>
      <c r="I90" s="240"/>
      <c r="J90" s="240"/>
      <c r="K90" s="240"/>
      <c r="L90" s="240"/>
      <c r="M90" s="227"/>
      <c r="N90" s="171"/>
      <c r="O90" s="172"/>
    </row>
    <row r="91" spans="1:15" ht="13.8" x14ac:dyDescent="0.25">
      <c r="A91" s="171"/>
      <c r="B91" s="173"/>
      <c r="C91" s="208"/>
      <c r="D91" s="170"/>
      <c r="E91" s="170"/>
      <c r="F91" s="171"/>
      <c r="G91" s="241"/>
      <c r="H91" s="241"/>
      <c r="I91" s="241"/>
      <c r="J91" s="241"/>
      <c r="K91" s="241"/>
      <c r="L91" s="241"/>
      <c r="M91" s="227"/>
      <c r="N91" s="171"/>
      <c r="O91" s="172"/>
    </row>
    <row r="92" spans="1:15" ht="14.25" customHeight="1" x14ac:dyDescent="0.25">
      <c r="A92" s="171"/>
      <c r="B92" s="173"/>
      <c r="C92" s="209"/>
      <c r="D92" s="170"/>
      <c r="E92" s="170"/>
      <c r="F92" s="171"/>
      <c r="G92" s="242"/>
      <c r="H92" s="242"/>
      <c r="I92" s="242"/>
      <c r="J92" s="242"/>
      <c r="K92" s="242"/>
      <c r="L92" s="242"/>
      <c r="M92" s="227"/>
      <c r="N92" s="171"/>
      <c r="O92" s="172"/>
    </row>
    <row r="94" spans="1:15" ht="14.25" customHeight="1" x14ac:dyDescent="0.25">
      <c r="A94" s="171"/>
      <c r="B94" s="173"/>
      <c r="C94" s="173"/>
      <c r="D94" s="170"/>
      <c r="E94" s="170"/>
      <c r="F94" s="171"/>
      <c r="G94" s="242"/>
      <c r="H94" s="242"/>
      <c r="I94" s="242"/>
      <c r="J94" s="242"/>
      <c r="K94" s="242"/>
      <c r="L94" s="242"/>
      <c r="M94" s="227"/>
      <c r="N94" s="171"/>
      <c r="O94" s="172"/>
    </row>
    <row r="95" spans="1:15" ht="14.25" customHeight="1" x14ac:dyDescent="0.25">
      <c r="A95" s="171"/>
      <c r="B95" s="173"/>
      <c r="C95" s="173"/>
      <c r="D95" s="170"/>
      <c r="E95" s="170"/>
      <c r="F95" s="171"/>
      <c r="G95" s="242"/>
      <c r="H95" s="242"/>
      <c r="I95" s="227"/>
      <c r="J95" s="227"/>
      <c r="K95" s="227"/>
      <c r="L95" s="227"/>
      <c r="M95" s="227"/>
      <c r="N95" s="171"/>
      <c r="O95" s="172"/>
    </row>
  </sheetData>
  <phoneticPr fontId="1" type="noConversion"/>
  <conditionalFormatting sqref="G77:M80 G84:M86">
    <cfRule type="cellIs" dxfId="15" priority="5" operator="lessThanOrEqual">
      <formula>-0.1</formula>
    </cfRule>
    <cfRule type="cellIs" dxfId="14" priority="6" operator="greaterThanOrEqual">
      <formula>0.1</formula>
    </cfRule>
  </conditionalFormatting>
  <conditionalFormatting sqref="G81:M83">
    <cfRule type="cellIs" dxfId="13" priority="1" operator="lessThanOrEqual">
      <formula>-0.01</formula>
    </cfRule>
    <cfRule type="cellIs" dxfId="12" priority="2" operator="greaterThanOrEqual">
      <formula>0.01</formula>
    </cfRule>
  </conditionalFormatting>
  <pageMargins left="0.70866141732283472" right="0.70866141732283472" top="0.74803149606299213" bottom="0.74803149606299213" header="0.31496062992125984" footer="0.31496062992125984"/>
  <pageSetup paperSize="8" scale="7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D4E15-507A-4995-803D-D0530683113B}">
  <sheetPr codeName="Sheet3">
    <pageSetUpPr fitToPage="1"/>
  </sheetPr>
  <dimension ref="A1:P91"/>
  <sheetViews>
    <sheetView zoomScale="80" zoomScaleNormal="80" workbookViewId="0">
      <selection activeCell="G20" sqref="G20"/>
    </sheetView>
  </sheetViews>
  <sheetFormatPr defaultColWidth="9.109375" defaultRowHeight="14.25" customHeight="1" x14ac:dyDescent="0.25"/>
  <cols>
    <col min="1" max="1" width="25.109375" style="66" customWidth="1"/>
    <col min="2" max="2" width="53.77734375" style="74" customWidth="1"/>
    <col min="3" max="3" width="47.44140625" style="74" customWidth="1"/>
    <col min="4" max="4" width="5.88671875" style="65" bestFit="1" customWidth="1"/>
    <col min="5" max="5" width="4.33203125" style="65" bestFit="1" customWidth="1"/>
    <col min="6" max="6" width="11.88671875" style="66" customWidth="1"/>
    <col min="7" max="8" width="10.5546875" style="66" customWidth="1"/>
    <col min="9" max="9" width="12.6640625" style="66" customWidth="1"/>
    <col min="10" max="10" width="11" style="66" customWidth="1"/>
    <col min="11" max="12" width="12.6640625" style="66" customWidth="1"/>
    <col min="13" max="13" width="16.33203125" style="66" customWidth="1"/>
    <col min="14" max="14" width="21.44140625" style="66" customWidth="1"/>
    <col min="15" max="15" width="54.88671875" style="67" customWidth="1"/>
    <col min="16" max="16" width="9.109375" style="68"/>
    <col min="17" max="16384" width="9.109375" style="65"/>
  </cols>
  <sheetData>
    <row r="1" spans="1:16" ht="13.8" x14ac:dyDescent="0.25">
      <c r="A1" s="139" t="s">
        <v>24</v>
      </c>
      <c r="B1" s="169"/>
      <c r="C1" s="169"/>
      <c r="D1" s="170"/>
      <c r="E1" s="170"/>
      <c r="F1" s="171"/>
      <c r="G1" s="171"/>
      <c r="H1" s="171"/>
      <c r="I1" s="171"/>
      <c r="J1" s="171"/>
      <c r="K1" s="171"/>
      <c r="L1" s="171"/>
      <c r="M1" s="171"/>
      <c r="N1" s="171"/>
      <c r="O1" s="172"/>
    </row>
    <row r="2" spans="1:16" ht="13.8" x14ac:dyDescent="0.25">
      <c r="A2" s="167"/>
      <c r="B2" s="169"/>
      <c r="C2" s="169"/>
      <c r="D2" s="170"/>
      <c r="E2" s="170"/>
      <c r="F2" s="171"/>
      <c r="G2" s="171"/>
      <c r="H2" s="171"/>
      <c r="I2" s="171"/>
      <c r="J2" s="171"/>
      <c r="K2" s="171"/>
      <c r="L2" s="171"/>
      <c r="M2" s="171"/>
      <c r="N2" s="171"/>
      <c r="O2" s="172"/>
    </row>
    <row r="3" spans="1:16" ht="13.8" x14ac:dyDescent="0.25">
      <c r="A3" s="70" t="s">
        <v>6</v>
      </c>
      <c r="B3" s="169" t="s">
        <v>7</v>
      </c>
      <c r="C3" s="169"/>
      <c r="D3" s="170"/>
      <c r="E3" s="170"/>
      <c r="F3" s="171"/>
      <c r="G3" s="171"/>
      <c r="H3" s="171"/>
      <c r="I3" s="171"/>
      <c r="J3" s="171"/>
      <c r="K3" s="171"/>
      <c r="L3" s="171"/>
      <c r="M3" s="171"/>
      <c r="N3" s="171"/>
      <c r="O3" s="172"/>
    </row>
    <row r="4" spans="1:16" ht="13.8" x14ac:dyDescent="0.25">
      <c r="A4" s="71" t="s">
        <v>25</v>
      </c>
      <c r="B4" s="207">
        <v>6</v>
      </c>
      <c r="C4" s="169"/>
      <c r="D4" s="170"/>
      <c r="E4" s="170"/>
      <c r="F4" s="171"/>
      <c r="G4" s="171"/>
      <c r="H4" s="171"/>
      <c r="I4" s="171"/>
      <c r="J4" s="171"/>
      <c r="K4" s="171"/>
      <c r="L4" s="171"/>
      <c r="M4" s="171"/>
      <c r="N4" s="171"/>
      <c r="O4" s="172"/>
    </row>
    <row r="5" spans="1:16" ht="13.8" x14ac:dyDescent="0.25">
      <c r="A5" s="70" t="s">
        <v>26</v>
      </c>
      <c r="B5" s="169" t="s">
        <v>9</v>
      </c>
      <c r="C5" s="72"/>
      <c r="D5" s="167"/>
      <c r="E5" s="170"/>
      <c r="F5" s="171"/>
      <c r="G5" s="171"/>
      <c r="H5" s="171"/>
      <c r="I5" s="171"/>
      <c r="J5" s="171"/>
      <c r="K5" s="171"/>
      <c r="L5" s="171"/>
      <c r="M5" s="171"/>
      <c r="N5" s="171"/>
      <c r="O5" s="172"/>
    </row>
    <row r="6" spans="1:16" ht="13.8" x14ac:dyDescent="0.25">
      <c r="A6" s="73" t="s">
        <v>27</v>
      </c>
      <c r="B6" s="4" t="s">
        <v>28</v>
      </c>
      <c r="C6" s="169"/>
      <c r="D6" s="170"/>
      <c r="E6" s="170"/>
      <c r="F6" s="171"/>
      <c r="G6" s="171"/>
      <c r="H6" s="171"/>
      <c r="I6" s="171"/>
      <c r="J6" s="171"/>
      <c r="K6" s="171"/>
      <c r="L6" s="171"/>
      <c r="M6" s="171"/>
      <c r="N6" s="171"/>
      <c r="O6" s="172"/>
    </row>
    <row r="7" spans="1:16" ht="13.8" x14ac:dyDescent="0.25">
      <c r="A7" s="73" t="s">
        <v>29</v>
      </c>
      <c r="B7" s="4" t="s">
        <v>327</v>
      </c>
      <c r="C7" s="169"/>
      <c r="D7" s="170"/>
      <c r="E7" s="170"/>
      <c r="F7" s="171"/>
      <c r="G7" s="171"/>
      <c r="H7" s="171"/>
      <c r="I7" s="171"/>
      <c r="J7" s="171"/>
      <c r="K7" s="171"/>
      <c r="L7" s="171"/>
      <c r="M7" s="171"/>
      <c r="N7" s="171"/>
      <c r="O7" s="172"/>
    </row>
    <row r="8" spans="1:16" ht="13.8" x14ac:dyDescent="0.25">
      <c r="A8" s="171"/>
      <c r="B8" s="173"/>
      <c r="C8" s="169"/>
      <c r="D8" s="170"/>
      <c r="E8" s="170"/>
      <c r="F8" s="171"/>
      <c r="G8" s="174" t="s">
        <v>31</v>
      </c>
      <c r="H8" s="171"/>
      <c r="I8" s="171"/>
      <c r="J8" s="171"/>
      <c r="K8" s="171"/>
      <c r="L8" s="171"/>
      <c r="M8" s="171"/>
      <c r="N8" s="171"/>
      <c r="O8" s="172"/>
    </row>
    <row r="9" spans="1:16" ht="14.4" thickBot="1" x14ac:dyDescent="0.3">
      <c r="A9" s="167"/>
      <c r="B9" s="169"/>
      <c r="C9" s="169"/>
      <c r="D9" s="170"/>
      <c r="E9" s="170"/>
      <c r="F9" s="171"/>
      <c r="G9" s="171"/>
      <c r="H9" s="171"/>
      <c r="I9" s="171"/>
      <c r="J9" s="171"/>
      <c r="K9" s="171"/>
      <c r="L9" s="171"/>
      <c r="M9" s="171"/>
      <c r="N9" s="171"/>
      <c r="O9" s="172"/>
    </row>
    <row r="10" spans="1:16" s="75" customFormat="1" ht="40.200000000000003" thickBot="1" x14ac:dyDescent="0.35">
      <c r="A10" s="244" t="s">
        <v>32</v>
      </c>
      <c r="B10" s="245" t="s">
        <v>33</v>
      </c>
      <c r="C10" s="245" t="s">
        <v>34</v>
      </c>
      <c r="D10" s="245" t="s">
        <v>35</v>
      </c>
      <c r="E10" s="245" t="s">
        <v>36</v>
      </c>
      <c r="F10" s="246" t="s">
        <v>37</v>
      </c>
      <c r="G10" s="247" t="s">
        <v>38</v>
      </c>
      <c r="H10" s="248" t="s">
        <v>39</v>
      </c>
      <c r="I10" s="248" t="s">
        <v>40</v>
      </c>
      <c r="J10" s="248" t="s">
        <v>41</v>
      </c>
      <c r="K10" s="248" t="s">
        <v>42</v>
      </c>
      <c r="L10" s="248" t="s">
        <v>43</v>
      </c>
      <c r="M10" s="246" t="s">
        <v>44</v>
      </c>
      <c r="N10" s="249" t="s">
        <v>45</v>
      </c>
      <c r="O10" s="246" t="s">
        <v>46</v>
      </c>
    </row>
    <row r="11" spans="1:16" s="119" customFormat="1" ht="13.8" x14ac:dyDescent="0.25">
      <c r="A11" s="175"/>
      <c r="B11" s="76" t="s">
        <v>47</v>
      </c>
      <c r="C11" s="76"/>
      <c r="D11" s="121"/>
      <c r="E11" s="121"/>
      <c r="F11" s="176"/>
      <c r="G11" s="221"/>
      <c r="H11" s="222"/>
      <c r="I11" s="222"/>
      <c r="J11" s="223"/>
      <c r="K11" s="223"/>
      <c r="L11" s="223"/>
      <c r="M11" s="223"/>
      <c r="N11" s="180"/>
      <c r="O11" s="181"/>
      <c r="P11" s="120"/>
    </row>
    <row r="12" spans="1:16" s="119" customFormat="1" ht="13.8" x14ac:dyDescent="0.25">
      <c r="A12" s="146"/>
      <c r="B12" s="78" t="s">
        <v>48</v>
      </c>
      <c r="C12" s="78"/>
      <c r="D12" s="122"/>
      <c r="E12" s="122"/>
      <c r="F12" s="182"/>
      <c r="G12" s="224"/>
      <c r="H12" s="225"/>
      <c r="I12" s="225"/>
      <c r="J12" s="226"/>
      <c r="K12" s="226"/>
      <c r="L12" s="226"/>
      <c r="M12" s="226"/>
      <c r="N12" s="186"/>
      <c r="O12" s="187"/>
      <c r="P12" s="120"/>
    </row>
    <row r="13" spans="1:16" s="524" customFormat="1" ht="30" customHeight="1" x14ac:dyDescent="0.25">
      <c r="A13" s="516" t="s">
        <v>49</v>
      </c>
      <c r="B13" s="504" t="s">
        <v>50</v>
      </c>
      <c r="C13" s="505" t="s">
        <v>51</v>
      </c>
      <c r="D13" s="517" t="s">
        <v>52</v>
      </c>
      <c r="E13" s="518" t="s">
        <v>53</v>
      </c>
      <c r="F13" s="519" t="s">
        <v>54</v>
      </c>
      <c r="G13" s="520">
        <v>65.695854022998006</v>
      </c>
      <c r="H13" s="521">
        <v>16.495287142857144</v>
      </c>
      <c r="I13" s="521">
        <v>138.0874603606224</v>
      </c>
      <c r="J13" s="522">
        <f>'AR outturn'!J13</f>
        <v>2156.2399743961992</v>
      </c>
      <c r="K13" s="522">
        <v>180.61986772328189</v>
      </c>
      <c r="L13" s="522">
        <v>319.78640381309117</v>
      </c>
      <c r="M13" s="522">
        <f t="shared" ref="M13:M25" si="0">SUM(G13:L13)</f>
        <v>2876.9248474590495</v>
      </c>
      <c r="N13" s="523" t="s">
        <v>256</v>
      </c>
      <c r="O13" s="515" t="s">
        <v>230</v>
      </c>
      <c r="P13" s="82"/>
    </row>
    <row r="14" spans="1:16" s="69" customFormat="1" ht="30" customHeight="1" x14ac:dyDescent="0.25">
      <c r="A14" s="84" t="s">
        <v>55</v>
      </c>
      <c r="B14" s="508" t="s">
        <v>56</v>
      </c>
      <c r="C14" s="505" t="s">
        <v>57</v>
      </c>
      <c r="D14" s="506" t="s">
        <v>52</v>
      </c>
      <c r="E14" s="509" t="s">
        <v>53</v>
      </c>
      <c r="F14" s="410" t="s">
        <v>54</v>
      </c>
      <c r="G14" s="525">
        <v>0</v>
      </c>
      <c r="H14" s="526">
        <v>0.69</v>
      </c>
      <c r="I14" s="526">
        <v>0</v>
      </c>
      <c r="J14" s="527">
        <v>0</v>
      </c>
      <c r="K14" s="527">
        <v>0</v>
      </c>
      <c r="L14" s="527">
        <v>4.25</v>
      </c>
      <c r="M14" s="507">
        <f t="shared" si="0"/>
        <v>4.9399999999999995</v>
      </c>
      <c r="N14" s="80" t="s">
        <v>256</v>
      </c>
      <c r="O14" s="515" t="s">
        <v>324</v>
      </c>
      <c r="P14" s="82"/>
    </row>
    <row r="15" spans="1:16" s="69" customFormat="1" ht="30" customHeight="1" x14ac:dyDescent="0.25">
      <c r="A15" s="84" t="s">
        <v>58</v>
      </c>
      <c r="B15" s="420" t="s">
        <v>59</v>
      </c>
      <c r="C15" s="505" t="s">
        <v>57</v>
      </c>
      <c r="D15" s="506" t="s">
        <v>52</v>
      </c>
      <c r="E15" s="509" t="s">
        <v>53</v>
      </c>
      <c r="F15" s="410" t="s">
        <v>54</v>
      </c>
      <c r="G15" s="525">
        <v>0</v>
      </c>
      <c r="H15" s="526">
        <v>0</v>
      </c>
      <c r="I15" s="526">
        <v>0</v>
      </c>
      <c r="J15" s="527">
        <v>0</v>
      </c>
      <c r="K15" s="527">
        <v>0</v>
      </c>
      <c r="L15" s="527">
        <v>0</v>
      </c>
      <c r="M15" s="507">
        <f t="shared" si="0"/>
        <v>0</v>
      </c>
      <c r="N15" s="80" t="s">
        <v>256</v>
      </c>
      <c r="O15" s="515" t="s">
        <v>324</v>
      </c>
      <c r="P15" s="82"/>
    </row>
    <row r="16" spans="1:16" s="69" customFormat="1" ht="30" customHeight="1" x14ac:dyDescent="0.25">
      <c r="A16" s="84" t="s">
        <v>60</v>
      </c>
      <c r="B16" s="508" t="s">
        <v>61</v>
      </c>
      <c r="C16" s="505" t="s">
        <v>57</v>
      </c>
      <c r="D16" s="506" t="s">
        <v>52</v>
      </c>
      <c r="E16" s="509" t="s">
        <v>53</v>
      </c>
      <c r="F16" s="410" t="s">
        <v>54</v>
      </c>
      <c r="G16" s="525">
        <v>0</v>
      </c>
      <c r="H16" s="526">
        <v>0</v>
      </c>
      <c r="I16" s="526">
        <v>0.69</v>
      </c>
      <c r="J16" s="527">
        <v>0</v>
      </c>
      <c r="K16" s="527">
        <v>4.25</v>
      </c>
      <c r="L16" s="527">
        <v>0</v>
      </c>
      <c r="M16" s="507">
        <f t="shared" si="0"/>
        <v>4.9399999999999995</v>
      </c>
      <c r="N16" s="80" t="s">
        <v>256</v>
      </c>
      <c r="O16" s="515" t="s">
        <v>324</v>
      </c>
      <c r="P16" s="82"/>
    </row>
    <row r="17" spans="1:16" s="69" customFormat="1" ht="30" customHeight="1" x14ac:dyDescent="0.25">
      <c r="A17" s="84" t="s">
        <v>62</v>
      </c>
      <c r="B17" s="420" t="s">
        <v>63</v>
      </c>
      <c r="C17" s="505" t="s">
        <v>57</v>
      </c>
      <c r="D17" s="86" t="s">
        <v>52</v>
      </c>
      <c r="E17" s="509" t="s">
        <v>53</v>
      </c>
      <c r="F17" s="410" t="s">
        <v>54</v>
      </c>
      <c r="G17" s="525">
        <v>0</v>
      </c>
      <c r="H17" s="526">
        <v>0</v>
      </c>
      <c r="I17" s="526">
        <v>0</v>
      </c>
      <c r="J17" s="527">
        <v>0</v>
      </c>
      <c r="K17" s="527">
        <v>0</v>
      </c>
      <c r="L17" s="527">
        <v>0</v>
      </c>
      <c r="M17" s="507">
        <f t="shared" si="0"/>
        <v>0</v>
      </c>
      <c r="N17" s="80" t="s">
        <v>256</v>
      </c>
      <c r="O17" s="515" t="s">
        <v>324</v>
      </c>
      <c r="P17" s="82"/>
    </row>
    <row r="18" spans="1:16" s="69" customFormat="1" ht="30" customHeight="1" x14ac:dyDescent="0.5">
      <c r="A18" s="510" t="s">
        <v>64</v>
      </c>
      <c r="B18" s="508" t="s">
        <v>65</v>
      </c>
      <c r="C18" s="505" t="s">
        <v>66</v>
      </c>
      <c r="D18" s="506" t="s">
        <v>52</v>
      </c>
      <c r="E18" s="509" t="s">
        <v>53</v>
      </c>
      <c r="F18" s="410" t="s">
        <v>54</v>
      </c>
      <c r="G18" s="525">
        <v>0</v>
      </c>
      <c r="H18" s="526">
        <v>0</v>
      </c>
      <c r="I18" s="526">
        <v>0</v>
      </c>
      <c r="J18" s="527">
        <v>0</v>
      </c>
      <c r="K18" s="527">
        <v>0</v>
      </c>
      <c r="L18" s="527">
        <v>0</v>
      </c>
      <c r="M18" s="507">
        <f t="shared" si="0"/>
        <v>0</v>
      </c>
      <c r="N18" s="80" t="s">
        <v>256</v>
      </c>
      <c r="O18" s="515" t="s">
        <v>324</v>
      </c>
      <c r="P18" s="82"/>
    </row>
    <row r="19" spans="1:16" s="69" customFormat="1" ht="30" customHeight="1" x14ac:dyDescent="0.5">
      <c r="A19" s="511" t="s">
        <v>67</v>
      </c>
      <c r="B19" s="420" t="s">
        <v>68</v>
      </c>
      <c r="C19" s="505" t="s">
        <v>66</v>
      </c>
      <c r="D19" s="506" t="s">
        <v>52</v>
      </c>
      <c r="E19" s="509" t="s">
        <v>53</v>
      </c>
      <c r="F19" s="410" t="s">
        <v>54</v>
      </c>
      <c r="G19" s="525">
        <v>0</v>
      </c>
      <c r="H19" s="526">
        <v>0</v>
      </c>
      <c r="I19" s="526">
        <v>0</v>
      </c>
      <c r="J19" s="527">
        <v>0</v>
      </c>
      <c r="K19" s="527">
        <v>0</v>
      </c>
      <c r="L19" s="527">
        <v>0</v>
      </c>
      <c r="M19" s="507">
        <f t="shared" si="0"/>
        <v>0</v>
      </c>
      <c r="N19" s="80" t="s">
        <v>316</v>
      </c>
      <c r="O19" s="515" t="s">
        <v>324</v>
      </c>
      <c r="P19" s="82"/>
    </row>
    <row r="20" spans="1:16" s="69" customFormat="1" ht="30" customHeight="1" x14ac:dyDescent="0.5">
      <c r="A20" s="511" t="s">
        <v>69</v>
      </c>
      <c r="B20" s="508" t="s">
        <v>70</v>
      </c>
      <c r="C20" s="505" t="s">
        <v>66</v>
      </c>
      <c r="D20" s="506" t="s">
        <v>52</v>
      </c>
      <c r="E20" s="509" t="s">
        <v>53</v>
      </c>
      <c r="F20" s="410" t="s">
        <v>54</v>
      </c>
      <c r="G20" s="525">
        <v>0</v>
      </c>
      <c r="H20" s="526">
        <v>0</v>
      </c>
      <c r="I20" s="526">
        <v>0</v>
      </c>
      <c r="J20" s="527">
        <v>2</v>
      </c>
      <c r="K20" s="527">
        <v>0</v>
      </c>
      <c r="L20" s="527">
        <v>0</v>
      </c>
      <c r="M20" s="507">
        <f t="shared" si="0"/>
        <v>2</v>
      </c>
      <c r="N20" s="80" t="s">
        <v>256</v>
      </c>
      <c r="O20" s="515" t="s">
        <v>324</v>
      </c>
      <c r="P20" s="82"/>
    </row>
    <row r="21" spans="1:16" s="69" customFormat="1" ht="46.5" customHeight="1" x14ac:dyDescent="0.5">
      <c r="A21" s="511" t="s">
        <v>71</v>
      </c>
      <c r="B21" s="420" t="s">
        <v>72</v>
      </c>
      <c r="C21" s="505" t="s">
        <v>66</v>
      </c>
      <c r="D21" s="506" t="s">
        <v>52</v>
      </c>
      <c r="E21" s="509" t="s">
        <v>53</v>
      </c>
      <c r="F21" s="410" t="s">
        <v>73</v>
      </c>
      <c r="G21" s="525">
        <v>2.27</v>
      </c>
      <c r="H21" s="526">
        <v>0</v>
      </c>
      <c r="I21" s="526">
        <v>0.37</v>
      </c>
      <c r="J21" s="527">
        <v>18.53</v>
      </c>
      <c r="K21" s="527">
        <v>2.17</v>
      </c>
      <c r="L21" s="527">
        <v>3.01</v>
      </c>
      <c r="M21" s="507">
        <f t="shared" si="0"/>
        <v>26.35</v>
      </c>
      <c r="N21" s="80" t="s">
        <v>256</v>
      </c>
      <c r="O21" s="515" t="s">
        <v>303</v>
      </c>
      <c r="P21" s="82"/>
    </row>
    <row r="22" spans="1:16" s="69" customFormat="1" ht="15.6" x14ac:dyDescent="0.25">
      <c r="A22" s="97" t="s">
        <v>74</v>
      </c>
      <c r="B22" s="508" t="s">
        <v>75</v>
      </c>
      <c r="C22" s="85" t="s">
        <v>51</v>
      </c>
      <c r="D22" s="86" t="s">
        <v>52</v>
      </c>
      <c r="E22" s="509" t="s">
        <v>53</v>
      </c>
      <c r="F22" s="410" t="s">
        <v>54</v>
      </c>
      <c r="G22" s="220">
        <v>0</v>
      </c>
      <c r="H22" s="297">
        <v>0</v>
      </c>
      <c r="I22" s="297">
        <v>0</v>
      </c>
      <c r="J22" s="285">
        <v>0</v>
      </c>
      <c r="K22" s="285">
        <v>0</v>
      </c>
      <c r="L22" s="285">
        <v>0</v>
      </c>
      <c r="M22" s="285">
        <f t="shared" si="0"/>
        <v>0</v>
      </c>
      <c r="N22" s="80" t="s">
        <v>256</v>
      </c>
      <c r="O22" s="81"/>
      <c r="P22" s="82"/>
    </row>
    <row r="23" spans="1:16" s="69" customFormat="1" ht="26.4" x14ac:dyDescent="0.25">
      <c r="A23" s="84" t="s">
        <v>76</v>
      </c>
      <c r="B23" s="408" t="s">
        <v>77</v>
      </c>
      <c r="C23" s="85" t="s">
        <v>78</v>
      </c>
      <c r="D23" s="86" t="s">
        <v>52</v>
      </c>
      <c r="E23" s="409" t="s">
        <v>53</v>
      </c>
      <c r="F23" s="410" t="s">
        <v>54</v>
      </c>
      <c r="G23" s="284">
        <v>71.630559464957315</v>
      </c>
      <c r="H23" s="288">
        <v>21.59</v>
      </c>
      <c r="I23" s="288">
        <v>146.32000000000002</v>
      </c>
      <c r="J23" s="288">
        <v>2161.62</v>
      </c>
      <c r="K23" s="288">
        <v>194.83</v>
      </c>
      <c r="L23" s="288">
        <v>354.30349019607849</v>
      </c>
      <c r="M23" s="289">
        <f t="shared" si="0"/>
        <v>2950.2940496610358</v>
      </c>
      <c r="N23" s="191" t="s">
        <v>313</v>
      </c>
      <c r="O23" s="81"/>
      <c r="P23" s="82"/>
    </row>
    <row r="24" spans="1:16" s="69" customFormat="1" ht="39" customHeight="1" x14ac:dyDescent="0.25">
      <c r="A24" s="84" t="s">
        <v>79</v>
      </c>
      <c r="B24" s="411" t="s">
        <v>80</v>
      </c>
      <c r="C24" s="85" t="s">
        <v>81</v>
      </c>
      <c r="D24" s="86" t="s">
        <v>52</v>
      </c>
      <c r="E24" s="409" t="s">
        <v>53</v>
      </c>
      <c r="F24" s="410" t="s">
        <v>54</v>
      </c>
      <c r="G24" s="284">
        <v>66.72</v>
      </c>
      <c r="H24" s="284">
        <v>21.23</v>
      </c>
      <c r="I24" s="284">
        <v>141.19999999999999</v>
      </c>
      <c r="J24" s="284">
        <v>2101.3199999999997</v>
      </c>
      <c r="K24" s="284">
        <v>186.75</v>
      </c>
      <c r="L24" s="284">
        <v>351.66</v>
      </c>
      <c r="M24" s="289">
        <f t="shared" si="0"/>
        <v>2868.8799999999997</v>
      </c>
      <c r="N24" s="191" t="s">
        <v>314</v>
      </c>
      <c r="O24" s="81"/>
      <c r="P24" s="82"/>
    </row>
    <row r="25" spans="1:16" s="69" customFormat="1" ht="74.400000000000006" customHeight="1" x14ac:dyDescent="0.25">
      <c r="A25" s="87" t="s">
        <v>82</v>
      </c>
      <c r="B25" s="412" t="s">
        <v>83</v>
      </c>
      <c r="C25" s="192" t="s">
        <v>84</v>
      </c>
      <c r="D25" s="88" t="s">
        <v>52</v>
      </c>
      <c r="E25" s="413" t="s">
        <v>53</v>
      </c>
      <c r="F25" s="410" t="s">
        <v>54</v>
      </c>
      <c r="G25" s="284">
        <f>G24+SUM(G14,G15,G18,G19)-SUM(G16,G17,G20,G21)</f>
        <v>64.45</v>
      </c>
      <c r="H25" s="284">
        <f t="shared" ref="H25:K25" si="1">H24+SUM(H14,H15,H18,H19)-SUM(H16,H17,H20,H21)</f>
        <v>21.92</v>
      </c>
      <c r="I25" s="284">
        <f t="shared" si="1"/>
        <v>140.13999999999999</v>
      </c>
      <c r="J25" s="284">
        <f t="shared" si="1"/>
        <v>2080.7899999999995</v>
      </c>
      <c r="K25" s="284">
        <f t="shared" si="1"/>
        <v>180.33</v>
      </c>
      <c r="L25" s="284">
        <f>L24+SUM(L14,L15,L18,L19)-SUM(L16,L17,L20,L21)</f>
        <v>352.90000000000003</v>
      </c>
      <c r="M25" s="289">
        <f t="shared" si="0"/>
        <v>2840.5299999999993</v>
      </c>
      <c r="N25" s="191" t="s">
        <v>314</v>
      </c>
      <c r="O25" s="81"/>
      <c r="P25" s="82"/>
    </row>
    <row r="26" spans="1:16" s="70" customFormat="1" ht="13.2" x14ac:dyDescent="0.25">
      <c r="A26" s="89"/>
      <c r="B26" s="414" t="s">
        <v>85</v>
      </c>
      <c r="C26" s="90"/>
      <c r="D26" s="124"/>
      <c r="E26" s="415"/>
      <c r="F26" s="416"/>
      <c r="G26" s="211"/>
      <c r="H26" s="212"/>
      <c r="I26" s="212"/>
      <c r="J26" s="213"/>
      <c r="K26" s="213"/>
      <c r="L26" s="213"/>
      <c r="M26" s="213"/>
      <c r="N26" s="125"/>
      <c r="O26" s="126"/>
      <c r="P26" s="123"/>
    </row>
    <row r="27" spans="1:16" s="69" customFormat="1" ht="66" x14ac:dyDescent="0.25">
      <c r="A27" s="84" t="s">
        <v>86</v>
      </c>
      <c r="B27" s="91" t="s">
        <v>87</v>
      </c>
      <c r="C27" s="91" t="s">
        <v>51</v>
      </c>
      <c r="D27" s="83" t="s">
        <v>52</v>
      </c>
      <c r="E27" s="83" t="s">
        <v>53</v>
      </c>
      <c r="F27" s="92" t="s">
        <v>54</v>
      </c>
      <c r="G27" s="293">
        <v>0</v>
      </c>
      <c r="H27" s="294">
        <v>0</v>
      </c>
      <c r="I27" s="294">
        <v>0</v>
      </c>
      <c r="J27" s="295">
        <v>0</v>
      </c>
      <c r="K27" s="295">
        <v>0</v>
      </c>
      <c r="L27" s="295">
        <v>0</v>
      </c>
      <c r="M27" s="295">
        <f>SUM(G27:L27)</f>
        <v>0</v>
      </c>
      <c r="N27" s="80" t="s">
        <v>256</v>
      </c>
      <c r="O27" s="81" t="s">
        <v>310</v>
      </c>
      <c r="P27" s="82"/>
    </row>
    <row r="28" spans="1:16" s="69" customFormat="1" ht="15.6" x14ac:dyDescent="0.25">
      <c r="A28" s="93" t="s">
        <v>88</v>
      </c>
      <c r="B28" s="94" t="s">
        <v>89</v>
      </c>
      <c r="C28" s="94" t="s">
        <v>51</v>
      </c>
      <c r="D28" s="83" t="s">
        <v>52</v>
      </c>
      <c r="E28" s="83" t="s">
        <v>53</v>
      </c>
      <c r="F28" s="193" t="s">
        <v>54</v>
      </c>
      <c r="G28" s="284">
        <v>4.91</v>
      </c>
      <c r="H28" s="288">
        <v>0.36</v>
      </c>
      <c r="I28" s="288">
        <v>5.12</v>
      </c>
      <c r="J28" s="289">
        <v>60.3</v>
      </c>
      <c r="K28" s="289">
        <v>8.08</v>
      </c>
      <c r="L28" s="289">
        <v>2.64</v>
      </c>
      <c r="M28" s="289">
        <f>SUM(G28:L28)</f>
        <v>81.41</v>
      </c>
      <c r="N28" s="191" t="s">
        <v>315</v>
      </c>
      <c r="O28" s="81" t="s">
        <v>311</v>
      </c>
      <c r="P28" s="82"/>
    </row>
    <row r="29" spans="1:16" s="69" customFormat="1" ht="26.4" x14ac:dyDescent="0.25">
      <c r="A29" s="355" t="s">
        <v>90</v>
      </c>
      <c r="B29" s="356" t="s">
        <v>91</v>
      </c>
      <c r="C29" s="356" t="s">
        <v>92</v>
      </c>
      <c r="D29" s="357" t="s">
        <v>52</v>
      </c>
      <c r="E29" s="357" t="s">
        <v>53</v>
      </c>
      <c r="F29" s="358" t="s">
        <v>93</v>
      </c>
      <c r="G29" s="351"/>
      <c r="H29" s="352"/>
      <c r="I29" s="352"/>
      <c r="J29" s="353"/>
      <c r="K29" s="353"/>
      <c r="L29" s="353"/>
      <c r="M29" s="353">
        <f>SUM(G29:L29)</f>
        <v>0</v>
      </c>
      <c r="N29" s="191" t="s">
        <v>256</v>
      </c>
      <c r="O29" s="81"/>
      <c r="P29" s="82"/>
    </row>
    <row r="30" spans="1:16" s="69" customFormat="1" ht="27" thickBot="1" x14ac:dyDescent="0.3">
      <c r="A30" s="359" t="s">
        <v>94</v>
      </c>
      <c r="B30" s="360" t="s">
        <v>95</v>
      </c>
      <c r="C30" s="360" t="s">
        <v>92</v>
      </c>
      <c r="D30" s="361" t="s">
        <v>52</v>
      </c>
      <c r="E30" s="361" t="s">
        <v>53</v>
      </c>
      <c r="F30" s="362" t="s">
        <v>93</v>
      </c>
      <c r="G30" s="363"/>
      <c r="H30" s="364"/>
      <c r="I30" s="364"/>
      <c r="J30" s="365"/>
      <c r="K30" s="365"/>
      <c r="L30" s="365"/>
      <c r="M30" s="365">
        <f>SUM(G30:L30)</f>
        <v>0</v>
      </c>
      <c r="N30" s="250" t="s">
        <v>256</v>
      </c>
      <c r="O30" s="95"/>
      <c r="P30" s="82"/>
    </row>
    <row r="31" spans="1:16" s="70" customFormat="1" ht="13.2" x14ac:dyDescent="0.25">
      <c r="A31" s="127"/>
      <c r="B31" s="96" t="s">
        <v>96</v>
      </c>
      <c r="C31" s="96"/>
      <c r="D31" s="128"/>
      <c r="E31" s="128"/>
      <c r="F31" s="141"/>
      <c r="G31" s="214"/>
      <c r="H31" s="215"/>
      <c r="I31" s="215"/>
      <c r="J31" s="216"/>
      <c r="K31" s="216"/>
      <c r="L31" s="216"/>
      <c r="M31" s="216"/>
      <c r="N31" s="137"/>
      <c r="O31" s="129"/>
      <c r="P31" s="123"/>
    </row>
    <row r="32" spans="1:16" s="69" customFormat="1" ht="52.8" x14ac:dyDescent="0.25">
      <c r="A32" s="84" t="s">
        <v>97</v>
      </c>
      <c r="B32" s="94" t="s">
        <v>98</v>
      </c>
      <c r="C32" s="94" t="s">
        <v>99</v>
      </c>
      <c r="D32" s="83" t="s">
        <v>52</v>
      </c>
      <c r="E32" s="83" t="s">
        <v>53</v>
      </c>
      <c r="F32" s="193" t="s">
        <v>54</v>
      </c>
      <c r="G32" s="309">
        <v>56.4</v>
      </c>
      <c r="H32" s="297">
        <v>16.71</v>
      </c>
      <c r="I32" s="297">
        <v>110.26</v>
      </c>
      <c r="J32" s="297">
        <f>'AR outturn'!J32</f>
        <v>1920.13945713115</v>
      </c>
      <c r="K32" s="297">
        <v>159.4</v>
      </c>
      <c r="L32" s="297">
        <v>306.72000000000003</v>
      </c>
      <c r="M32" s="285">
        <f>SUM(G32:L32)</f>
        <v>2569.62945713115</v>
      </c>
      <c r="N32" s="191" t="s">
        <v>317</v>
      </c>
      <c r="O32" s="81"/>
      <c r="P32" s="82"/>
    </row>
    <row r="33" spans="1:16" s="69" customFormat="1" ht="15.6" x14ac:dyDescent="0.25">
      <c r="A33" s="349" t="s">
        <v>100</v>
      </c>
      <c r="B33" s="368" t="s">
        <v>101</v>
      </c>
      <c r="C33" s="368" t="s">
        <v>102</v>
      </c>
      <c r="D33" s="369" t="s">
        <v>52</v>
      </c>
      <c r="E33" s="369" t="s">
        <v>53</v>
      </c>
      <c r="F33" s="370" t="s">
        <v>73</v>
      </c>
      <c r="G33" s="351"/>
      <c r="H33" s="352"/>
      <c r="I33" s="352"/>
      <c r="J33" s="353"/>
      <c r="K33" s="353"/>
      <c r="L33" s="353"/>
      <c r="M33" s="353">
        <f>SUM(G33:L33)</f>
        <v>0</v>
      </c>
      <c r="N33" s="191" t="s">
        <v>256</v>
      </c>
      <c r="O33" s="81"/>
      <c r="P33" s="82"/>
    </row>
    <row r="34" spans="1:16" s="70" customFormat="1" ht="13.2" x14ac:dyDescent="0.25">
      <c r="A34" s="98"/>
      <c r="B34" s="99" t="s">
        <v>103</v>
      </c>
      <c r="C34" s="130"/>
      <c r="D34" s="130"/>
      <c r="E34" s="130"/>
      <c r="F34" s="142"/>
      <c r="G34" s="211"/>
      <c r="H34" s="212"/>
      <c r="I34" s="212"/>
      <c r="J34" s="213"/>
      <c r="K34" s="213"/>
      <c r="L34" s="213"/>
      <c r="M34" s="213"/>
      <c r="N34" s="125"/>
      <c r="O34" s="126"/>
      <c r="P34" s="123"/>
    </row>
    <row r="35" spans="1:16" s="69" customFormat="1" ht="15.6" x14ac:dyDescent="0.25">
      <c r="A35" s="100" t="s">
        <v>104</v>
      </c>
      <c r="B35" s="101" t="s">
        <v>105</v>
      </c>
      <c r="C35" s="85" t="s">
        <v>51</v>
      </c>
      <c r="D35" s="86" t="s">
        <v>52</v>
      </c>
      <c r="E35" s="102" t="s">
        <v>53</v>
      </c>
      <c r="F35" s="195" t="s">
        <v>54</v>
      </c>
      <c r="G35" s="528">
        <v>8.9235335431094889</v>
      </c>
      <c r="H35" s="529">
        <v>2.8447493627689742</v>
      </c>
      <c r="I35" s="529">
        <v>9.3518525412773315</v>
      </c>
      <c r="J35" s="529">
        <f>'AR outturn'!J35</f>
        <v>311.56300620481028</v>
      </c>
      <c r="K35" s="529">
        <v>11.30345276662843</v>
      </c>
      <c r="L35" s="529">
        <v>45.454644433041587</v>
      </c>
      <c r="M35" s="530">
        <f>SUM(G35:L35)</f>
        <v>389.44123885163611</v>
      </c>
      <c r="N35" s="191" t="s">
        <v>256</v>
      </c>
      <c r="O35" s="81"/>
      <c r="P35" s="82"/>
    </row>
    <row r="36" spans="1:16" s="69" customFormat="1" ht="15.6" x14ac:dyDescent="0.25">
      <c r="A36" s="417" t="s">
        <v>106</v>
      </c>
      <c r="B36" s="408" t="s">
        <v>107</v>
      </c>
      <c r="C36" s="85" t="s">
        <v>51</v>
      </c>
      <c r="D36" s="86" t="s">
        <v>52</v>
      </c>
      <c r="E36" s="418" t="s">
        <v>53</v>
      </c>
      <c r="F36" s="419" t="s">
        <v>54</v>
      </c>
      <c r="G36" s="528">
        <v>0.20713404991980661</v>
      </c>
      <c r="H36" s="529">
        <v>7.9816040378634739E-2</v>
      </c>
      <c r="I36" s="529">
        <v>0.14154986378686535</v>
      </c>
      <c r="J36" s="529">
        <f>'AR outturn'!J36</f>
        <v>11.2644610234745</v>
      </c>
      <c r="K36" s="529">
        <v>0.16671360841973215</v>
      </c>
      <c r="L36" s="529">
        <v>0.64801029655122933</v>
      </c>
      <c r="M36" s="530">
        <f>SUM(G36:L36)</f>
        <v>12.507684882530768</v>
      </c>
      <c r="N36" s="191" t="s">
        <v>256</v>
      </c>
      <c r="O36" s="81"/>
      <c r="P36" s="82"/>
    </row>
    <row r="37" spans="1:16" s="69" customFormat="1" ht="15.6" x14ac:dyDescent="0.25">
      <c r="A37" s="417" t="s">
        <v>108</v>
      </c>
      <c r="B37" s="420" t="s">
        <v>109</v>
      </c>
      <c r="C37" s="85" t="s">
        <v>51</v>
      </c>
      <c r="D37" s="86" t="s">
        <v>52</v>
      </c>
      <c r="E37" s="418" t="s">
        <v>53</v>
      </c>
      <c r="F37" s="419" t="s">
        <v>54</v>
      </c>
      <c r="G37" s="528">
        <v>15.556640326867253</v>
      </c>
      <c r="H37" s="529">
        <v>5.6795092948173611</v>
      </c>
      <c r="I37" s="529">
        <v>37.421662563855826</v>
      </c>
      <c r="J37" s="529">
        <f>'AR outturn'!J37</f>
        <v>563.69804843402903</v>
      </c>
      <c r="K37" s="529">
        <v>45.17271650865942</v>
      </c>
      <c r="L37" s="529">
        <v>115.63903362441906</v>
      </c>
      <c r="M37" s="530">
        <f>SUM(G37:L37)</f>
        <v>783.16761075264799</v>
      </c>
      <c r="N37" s="191" t="s">
        <v>256</v>
      </c>
      <c r="O37" s="81"/>
      <c r="P37" s="82"/>
    </row>
    <row r="38" spans="1:16" s="69" customFormat="1" ht="15.6" x14ac:dyDescent="0.25">
      <c r="A38" s="421" t="s">
        <v>110</v>
      </c>
      <c r="B38" s="422" t="s">
        <v>111</v>
      </c>
      <c r="C38" s="103" t="s">
        <v>51</v>
      </c>
      <c r="D38" s="86" t="s">
        <v>52</v>
      </c>
      <c r="E38" s="418" t="s">
        <v>53</v>
      </c>
      <c r="F38" s="419" t="s">
        <v>54</v>
      </c>
      <c r="G38" s="528">
        <v>12.330562533374843</v>
      </c>
      <c r="H38" s="529">
        <v>3.1877318741556682</v>
      </c>
      <c r="I38" s="529">
        <v>36.086495975595064</v>
      </c>
      <c r="J38" s="529">
        <f>'AR outturn'!J38</f>
        <v>566.44380513318595</v>
      </c>
      <c r="K38" s="529">
        <v>55.355883401957669</v>
      </c>
      <c r="L38" s="529">
        <v>64.4002153354227</v>
      </c>
      <c r="M38" s="530">
        <f>SUM(G38:L38)</f>
        <v>737.80469425369188</v>
      </c>
      <c r="N38" s="191" t="s">
        <v>256</v>
      </c>
      <c r="O38" s="81"/>
      <c r="P38" s="82"/>
    </row>
    <row r="39" spans="1:16" s="69" customFormat="1" ht="39.6" x14ac:dyDescent="0.25">
      <c r="A39" s="421" t="s">
        <v>112</v>
      </c>
      <c r="B39" s="422" t="s">
        <v>113</v>
      </c>
      <c r="C39" s="103" t="s">
        <v>114</v>
      </c>
      <c r="D39" s="86" t="s">
        <v>115</v>
      </c>
      <c r="E39" s="418" t="s">
        <v>116</v>
      </c>
      <c r="F39" s="419" t="s">
        <v>54</v>
      </c>
      <c r="G39" s="531">
        <f>G37*10^3/G65</f>
        <v>149.62327788992286</v>
      </c>
      <c r="H39" s="532">
        <f t="shared" ref="H39:M39" si="2">H37*10^3/H65</f>
        <v>161.23580207883563</v>
      </c>
      <c r="I39" s="532">
        <f t="shared" si="2"/>
        <v>153.82287235738366</v>
      </c>
      <c r="J39" s="532">
        <f t="shared" si="2"/>
        <v>120.18358310488777</v>
      </c>
      <c r="K39" s="532">
        <f t="shared" si="2"/>
        <v>157.00540949401932</v>
      </c>
      <c r="L39" s="532">
        <f t="shared" si="2"/>
        <v>151.07499258923869</v>
      </c>
      <c r="M39" s="533">
        <f t="shared" si="2"/>
        <v>127.84451219591297</v>
      </c>
      <c r="N39" s="514" t="s">
        <v>256</v>
      </c>
      <c r="O39" s="81"/>
      <c r="P39" s="553"/>
    </row>
    <row r="40" spans="1:16" s="69" customFormat="1" ht="39.6" x14ac:dyDescent="0.25">
      <c r="A40" s="421" t="s">
        <v>117</v>
      </c>
      <c r="B40" s="423" t="s">
        <v>118</v>
      </c>
      <c r="C40" s="103" t="s">
        <v>119</v>
      </c>
      <c r="D40" s="86" t="s">
        <v>115</v>
      </c>
      <c r="E40" s="418" t="s">
        <v>116</v>
      </c>
      <c r="F40" s="419" t="s">
        <v>54</v>
      </c>
      <c r="G40" s="531">
        <f>G38*10^3/G66</f>
        <v>201.5485899931524</v>
      </c>
      <c r="H40" s="532">
        <f t="shared" ref="H40:M40" si="3">H38*10^3/H66</f>
        <v>191.55394532588107</v>
      </c>
      <c r="I40" s="532">
        <f t="shared" si="3"/>
        <v>188.64758682224763</v>
      </c>
      <c r="J40" s="532">
        <f t="shared" si="3"/>
        <v>165.05651305994814</v>
      </c>
      <c r="K40" s="532">
        <f t="shared" si="3"/>
        <v>191.31322568607447</v>
      </c>
      <c r="L40" s="532">
        <f t="shared" si="3"/>
        <v>197.39827727642941</v>
      </c>
      <c r="M40" s="533">
        <f t="shared" si="3"/>
        <v>170.92579978362599</v>
      </c>
      <c r="N40" s="514" t="s">
        <v>256</v>
      </c>
      <c r="O40" s="81"/>
      <c r="P40" s="553"/>
    </row>
    <row r="41" spans="1:16" s="69" customFormat="1" ht="52.8" x14ac:dyDescent="0.25">
      <c r="A41" s="421" t="s">
        <v>120</v>
      </c>
      <c r="B41" s="408" t="s">
        <v>121</v>
      </c>
      <c r="C41" s="103" t="s">
        <v>122</v>
      </c>
      <c r="D41" s="86" t="s">
        <v>115</v>
      </c>
      <c r="E41" s="418" t="s">
        <v>116</v>
      </c>
      <c r="F41" s="419" t="s">
        <v>54</v>
      </c>
      <c r="G41" s="534">
        <f t="shared" ref="G41:M41" si="4">(G37+G38)*1000000/(G65+G66)/1000</f>
        <v>168.85865030684184</v>
      </c>
      <c r="H41" s="534">
        <f t="shared" si="4"/>
        <v>170.96345459445197</v>
      </c>
      <c r="I41" s="534">
        <f t="shared" si="4"/>
        <v>169.15220095082771</v>
      </c>
      <c r="J41" s="534">
        <f t="shared" si="4"/>
        <v>139.14360756044081</v>
      </c>
      <c r="K41" s="534">
        <f t="shared" si="4"/>
        <v>174.20784510103888</v>
      </c>
      <c r="L41" s="534">
        <f t="shared" si="4"/>
        <v>164.91847752060153</v>
      </c>
      <c r="M41" s="533">
        <f t="shared" si="4"/>
        <v>145.65269881216537</v>
      </c>
      <c r="N41" s="191" t="s">
        <v>320</v>
      </c>
      <c r="O41" s="81"/>
      <c r="P41" s="553"/>
    </row>
    <row r="42" spans="1:16" s="69" customFormat="1" ht="15.6" x14ac:dyDescent="0.25">
      <c r="A42" s="424" t="s">
        <v>123</v>
      </c>
      <c r="B42" s="423" t="s">
        <v>124</v>
      </c>
      <c r="C42" s="103" t="s">
        <v>51</v>
      </c>
      <c r="D42" s="86" t="s">
        <v>52</v>
      </c>
      <c r="E42" s="102" t="s">
        <v>53</v>
      </c>
      <c r="F42" s="419" t="s">
        <v>54</v>
      </c>
      <c r="G42" s="528">
        <v>1.4547603153176993</v>
      </c>
      <c r="H42" s="529">
        <v>0.31487644845962243</v>
      </c>
      <c r="I42" s="529">
        <v>2.8870623446268571</v>
      </c>
      <c r="J42" s="529">
        <f>'AR outturn'!J42</f>
        <v>55.333014082092994</v>
      </c>
      <c r="K42" s="529">
        <v>2.9314591498109293</v>
      </c>
      <c r="L42" s="529">
        <v>10.44696965357573</v>
      </c>
      <c r="M42" s="530">
        <f>SUM(G42:L42)</f>
        <v>73.368141993883825</v>
      </c>
      <c r="N42" s="191" t="s">
        <v>256</v>
      </c>
      <c r="O42" s="81"/>
      <c r="P42" s="82"/>
    </row>
    <row r="43" spans="1:16" s="69" customFormat="1" ht="15.6" x14ac:dyDescent="0.25">
      <c r="A43" s="425" t="s">
        <v>125</v>
      </c>
      <c r="B43" s="420" t="s">
        <v>126</v>
      </c>
      <c r="C43" s="103" t="s">
        <v>51</v>
      </c>
      <c r="D43" s="86" t="s">
        <v>52</v>
      </c>
      <c r="E43" s="418" t="s">
        <v>53</v>
      </c>
      <c r="F43" s="419" t="s">
        <v>54</v>
      </c>
      <c r="G43" s="528">
        <v>0.51056796311082597</v>
      </c>
      <c r="H43" s="529">
        <v>0.103015131993428</v>
      </c>
      <c r="I43" s="529">
        <v>0.73809786611932204</v>
      </c>
      <c r="J43" s="529">
        <f>'AR outturn'!J43</f>
        <v>12.056600532393499</v>
      </c>
      <c r="K43" s="529">
        <v>1.01704235681023</v>
      </c>
      <c r="L43" s="529">
        <v>2.6644748655555301</v>
      </c>
      <c r="M43" s="530">
        <f>SUM(G43:L43)</f>
        <v>17.089798715982834</v>
      </c>
      <c r="N43" s="191" t="s">
        <v>256</v>
      </c>
      <c r="O43" s="81"/>
      <c r="P43" s="82"/>
    </row>
    <row r="44" spans="1:16" s="70" customFormat="1" ht="13.2" x14ac:dyDescent="0.25">
      <c r="A44" s="104"/>
      <c r="B44" s="426" t="s">
        <v>127</v>
      </c>
      <c r="C44" s="105"/>
      <c r="D44" s="131"/>
      <c r="E44" s="427"/>
      <c r="F44" s="140"/>
      <c r="G44" s="211"/>
      <c r="H44" s="212"/>
      <c r="I44" s="212"/>
      <c r="J44" s="213"/>
      <c r="K44" s="213"/>
      <c r="L44" s="213"/>
      <c r="M44" s="213"/>
      <c r="N44" s="125"/>
      <c r="O44" s="126"/>
      <c r="P44" s="123"/>
    </row>
    <row r="45" spans="1:16" s="69" customFormat="1" ht="15.6" x14ac:dyDescent="0.25">
      <c r="A45" s="428" t="s">
        <v>128</v>
      </c>
      <c r="B45" s="429" t="s">
        <v>129</v>
      </c>
      <c r="C45" s="371" t="s">
        <v>51</v>
      </c>
      <c r="D45" s="346" t="s">
        <v>52</v>
      </c>
      <c r="E45" s="430" t="s">
        <v>53</v>
      </c>
      <c r="F45" s="431" t="s">
        <v>54</v>
      </c>
      <c r="G45" s="351">
        <v>0.199471272117653</v>
      </c>
      <c r="H45" s="352">
        <v>5.6172987055614299E-2</v>
      </c>
      <c r="I45" s="352">
        <v>0.23227485842550399</v>
      </c>
      <c r="J45" s="353">
        <f>'AR outturn'!J45</f>
        <v>3.1121312241507693</v>
      </c>
      <c r="K45" s="353">
        <v>0.50450554798810898</v>
      </c>
      <c r="L45" s="353">
        <v>0.79616132508691795</v>
      </c>
      <c r="M45" s="353">
        <f t="shared" ref="M45:M51" si="5">SUM(G45:L45)</f>
        <v>4.9007172148245672</v>
      </c>
      <c r="N45" s="191" t="s">
        <v>256</v>
      </c>
      <c r="O45" s="81"/>
      <c r="P45" s="553"/>
    </row>
    <row r="46" spans="1:16" s="69" customFormat="1" ht="15.6" x14ac:dyDescent="0.25">
      <c r="A46" s="428" t="s">
        <v>130</v>
      </c>
      <c r="B46" s="432" t="s">
        <v>131</v>
      </c>
      <c r="C46" s="371" t="s">
        <v>51</v>
      </c>
      <c r="D46" s="346" t="s">
        <v>52</v>
      </c>
      <c r="E46" s="430" t="s">
        <v>53</v>
      </c>
      <c r="F46" s="431" t="s">
        <v>54</v>
      </c>
      <c r="G46" s="351">
        <v>3.84120930473109E-2</v>
      </c>
      <c r="H46" s="352">
        <v>9.8122408349035403E-3</v>
      </c>
      <c r="I46" s="352">
        <v>3.6729549442293799E-2</v>
      </c>
      <c r="J46" s="353">
        <f>'AR outturn'!J46</f>
        <v>1.31704402104007</v>
      </c>
      <c r="K46" s="353">
        <v>5.9974031025964797E-2</v>
      </c>
      <c r="L46" s="353">
        <v>9.6341386160000195E-2</v>
      </c>
      <c r="M46" s="353">
        <f t="shared" si="5"/>
        <v>1.5583133215505434</v>
      </c>
      <c r="N46" s="191" t="s">
        <v>256</v>
      </c>
      <c r="O46" s="81"/>
      <c r="P46" s="554"/>
    </row>
    <row r="47" spans="1:16" s="69" customFormat="1" ht="15.6" x14ac:dyDescent="0.25">
      <c r="A47" s="433" t="s">
        <v>132</v>
      </c>
      <c r="B47" s="432" t="s">
        <v>133</v>
      </c>
      <c r="C47" s="371" t="s">
        <v>51</v>
      </c>
      <c r="D47" s="346" t="s">
        <v>52</v>
      </c>
      <c r="E47" s="430" t="s">
        <v>53</v>
      </c>
      <c r="F47" s="431" t="s">
        <v>54</v>
      </c>
      <c r="G47" s="351">
        <v>1.970899406904383</v>
      </c>
      <c r="H47" s="352">
        <v>0.64529135467291099</v>
      </c>
      <c r="I47" s="352">
        <v>2.5331087270905699</v>
      </c>
      <c r="J47" s="353">
        <f>'AR outturn'!J47</f>
        <v>35.188142579008399</v>
      </c>
      <c r="K47" s="353">
        <v>4.2100228014726202</v>
      </c>
      <c r="L47" s="353">
        <v>8.2975828950155197</v>
      </c>
      <c r="M47" s="353">
        <f t="shared" si="5"/>
        <v>52.845047764164406</v>
      </c>
      <c r="N47" s="191" t="s">
        <v>256</v>
      </c>
      <c r="O47" s="81"/>
      <c r="P47" s="554"/>
    </row>
    <row r="48" spans="1:16" s="69" customFormat="1" ht="15.6" x14ac:dyDescent="0.25">
      <c r="A48" s="433" t="s">
        <v>134</v>
      </c>
      <c r="B48" s="407" t="s">
        <v>135</v>
      </c>
      <c r="C48" s="371" t="s">
        <v>51</v>
      </c>
      <c r="D48" s="346" t="s">
        <v>52</v>
      </c>
      <c r="E48" s="430" t="s">
        <v>53</v>
      </c>
      <c r="F48" s="431" t="s">
        <v>54</v>
      </c>
      <c r="G48" s="351">
        <v>2.6828682572340998</v>
      </c>
      <c r="H48" s="352">
        <v>0.69418779349116999</v>
      </c>
      <c r="I48" s="352">
        <v>4.2691284861694498</v>
      </c>
      <c r="J48" s="353">
        <f>'AR outturn'!J48</f>
        <v>67.456618919562203</v>
      </c>
      <c r="K48" s="353">
        <v>8.5615464995332804</v>
      </c>
      <c r="L48" s="353">
        <v>8.0221459716774106</v>
      </c>
      <c r="M48" s="353">
        <f t="shared" si="5"/>
        <v>91.686495927667607</v>
      </c>
      <c r="N48" s="191" t="s">
        <v>256</v>
      </c>
      <c r="O48" s="81"/>
      <c r="P48" s="554"/>
    </row>
    <row r="49" spans="1:16" s="69" customFormat="1" ht="15.6" x14ac:dyDescent="0.25">
      <c r="A49" s="433" t="s">
        <v>136</v>
      </c>
      <c r="B49" s="434" t="s">
        <v>137</v>
      </c>
      <c r="C49" s="371" t="s">
        <v>51</v>
      </c>
      <c r="D49" s="435" t="s">
        <v>52</v>
      </c>
      <c r="E49" s="430" t="s">
        <v>53</v>
      </c>
      <c r="F49" s="431" t="s">
        <v>54</v>
      </c>
      <c r="G49" s="351">
        <v>0.246491045402184</v>
      </c>
      <c r="H49" s="352">
        <v>6.7610236492490899E-2</v>
      </c>
      <c r="I49" s="352">
        <v>0.279505965112189</v>
      </c>
      <c r="J49" s="353">
        <f>'AR outturn'!J49</f>
        <v>6.5895311341354903</v>
      </c>
      <c r="K49" s="353">
        <v>0.52956737327831804</v>
      </c>
      <c r="L49" s="353">
        <v>0.91204529768808795</v>
      </c>
      <c r="M49" s="353">
        <f t="shared" si="5"/>
        <v>8.6247510521087598</v>
      </c>
      <c r="N49" s="191" t="s">
        <v>256</v>
      </c>
      <c r="O49" s="81"/>
      <c r="P49" s="554"/>
    </row>
    <row r="50" spans="1:16" s="69" customFormat="1" ht="15.6" x14ac:dyDescent="0.25">
      <c r="A50" s="436" t="s">
        <v>138</v>
      </c>
      <c r="B50" s="437" t="s">
        <v>139</v>
      </c>
      <c r="C50" s="103" t="s">
        <v>51</v>
      </c>
      <c r="D50" s="106" t="s">
        <v>52</v>
      </c>
      <c r="E50" s="418" t="s">
        <v>53</v>
      </c>
      <c r="F50" s="419" t="s">
        <v>54</v>
      </c>
      <c r="G50" s="535">
        <v>12.278658193594453</v>
      </c>
      <c r="H50" s="529">
        <v>3.0272272348792137</v>
      </c>
      <c r="I50" s="529">
        <v>16.282531258498729</v>
      </c>
      <c r="J50" s="530">
        <f>'AR outturn'!J50</f>
        <v>286.117053843262</v>
      </c>
      <c r="K50" s="530">
        <v>29.587114954415306</v>
      </c>
      <c r="L50" s="530">
        <v>49.342373915806277</v>
      </c>
      <c r="M50" s="530">
        <f t="shared" si="5"/>
        <v>396.63495940045595</v>
      </c>
      <c r="N50" s="191" t="s">
        <v>256</v>
      </c>
      <c r="O50" s="81"/>
      <c r="P50" s="82"/>
    </row>
    <row r="51" spans="1:16" s="69" customFormat="1" ht="16.2" thickBot="1" x14ac:dyDescent="0.3">
      <c r="A51" s="421" t="s">
        <v>140</v>
      </c>
      <c r="B51" s="438" t="s">
        <v>141</v>
      </c>
      <c r="C51" s="439" t="s">
        <v>142</v>
      </c>
      <c r="D51" s="440" t="s">
        <v>52</v>
      </c>
      <c r="E51" s="441" t="s">
        <v>53</v>
      </c>
      <c r="F51" s="442" t="s">
        <v>54</v>
      </c>
      <c r="G51" s="536">
        <v>17.416800268300083</v>
      </c>
      <c r="H51" s="537">
        <v>4.5003018474263037</v>
      </c>
      <c r="I51" s="537">
        <v>23.633278844738733</v>
      </c>
      <c r="J51" s="538">
        <f>'AR outturn'!J51</f>
        <v>399.78052172116003</v>
      </c>
      <c r="K51" s="538">
        <v>43.452731207713597</v>
      </c>
      <c r="L51" s="538">
        <v>67.466650791434219</v>
      </c>
      <c r="M51" s="538">
        <f t="shared" si="5"/>
        <v>556.25028468077301</v>
      </c>
      <c r="N51" s="513">
        <v>3.1</v>
      </c>
      <c r="O51" s="95"/>
      <c r="P51" s="82"/>
    </row>
    <row r="52" spans="1:16" s="70" customFormat="1" ht="13.2" x14ac:dyDescent="0.25">
      <c r="A52" s="132"/>
      <c r="B52" s="96" t="s">
        <v>143</v>
      </c>
      <c r="C52" s="96"/>
      <c r="D52" s="107"/>
      <c r="E52" s="144"/>
      <c r="F52" s="145"/>
      <c r="G52" s="214"/>
      <c r="H52" s="215"/>
      <c r="I52" s="215"/>
      <c r="J52" s="216"/>
      <c r="K52" s="216"/>
      <c r="L52" s="216"/>
      <c r="M52" s="216"/>
      <c r="N52" s="137"/>
      <c r="O52" s="129"/>
      <c r="P52" s="123"/>
    </row>
    <row r="53" spans="1:16" s="70" customFormat="1" ht="13.2" x14ac:dyDescent="0.25">
      <c r="A53" s="77"/>
      <c r="B53" s="78" t="s">
        <v>144</v>
      </c>
      <c r="C53" s="78"/>
      <c r="D53" s="133"/>
      <c r="E53" s="130"/>
      <c r="F53" s="142"/>
      <c r="G53" s="211"/>
      <c r="H53" s="212"/>
      <c r="I53" s="212"/>
      <c r="J53" s="213"/>
      <c r="K53" s="213"/>
      <c r="L53" s="213"/>
      <c r="M53" s="213"/>
      <c r="N53" s="125"/>
      <c r="O53" s="126"/>
      <c r="P53" s="123"/>
    </row>
    <row r="54" spans="1:16" s="69" customFormat="1" ht="15.6" x14ac:dyDescent="0.25">
      <c r="A54" s="372" t="s">
        <v>145</v>
      </c>
      <c r="B54" s="373" t="s">
        <v>146</v>
      </c>
      <c r="C54" s="373" t="s">
        <v>147</v>
      </c>
      <c r="D54" s="374" t="s">
        <v>148</v>
      </c>
      <c r="E54" s="339" t="s">
        <v>149</v>
      </c>
      <c r="F54" s="375" t="s">
        <v>54</v>
      </c>
      <c r="G54" s="376">
        <f>'AR outturn'!G54</f>
        <v>2.8760581215779899</v>
      </c>
      <c r="H54" s="377">
        <f>'AR outturn'!H54</f>
        <v>0.89501066966165899</v>
      </c>
      <c r="I54" s="377">
        <f>'AR outturn'!I54</f>
        <v>6.3843447985399404</v>
      </c>
      <c r="J54" s="378">
        <f>'AR outturn'!J54</f>
        <v>103.820268005054</v>
      </c>
      <c r="K54" s="378">
        <f>'AR outturn'!K54</f>
        <v>9.8635412045486408</v>
      </c>
      <c r="L54" s="378">
        <f>'AR outturn'!L54</f>
        <v>21.207777200617699</v>
      </c>
      <c r="M54" s="378">
        <f>'AR outturn'!M54</f>
        <v>145.04699999999991</v>
      </c>
      <c r="N54" s="191" t="s">
        <v>256</v>
      </c>
      <c r="O54" s="81"/>
      <c r="P54" s="82"/>
    </row>
    <row r="55" spans="1:16" s="69" customFormat="1" ht="15.6" x14ac:dyDescent="0.25">
      <c r="A55" s="379" t="s">
        <v>150</v>
      </c>
      <c r="B55" s="380" t="s">
        <v>151</v>
      </c>
      <c r="C55" s="371" t="s">
        <v>147</v>
      </c>
      <c r="D55" s="346" t="s">
        <v>148</v>
      </c>
      <c r="E55" s="443" t="s">
        <v>149</v>
      </c>
      <c r="F55" s="406" t="s">
        <v>54</v>
      </c>
      <c r="G55" s="376">
        <f>'AR outturn'!G55</f>
        <v>0.32189962625004198</v>
      </c>
      <c r="H55" s="377">
        <f>'AR outturn'!H55</f>
        <v>9.0866561163675599E-2</v>
      </c>
      <c r="I55" s="377">
        <f>'AR outturn'!I55</f>
        <v>0.58676598538671298</v>
      </c>
      <c r="J55" s="378">
        <f>'AR outturn'!J55</f>
        <v>25.5364036836257</v>
      </c>
      <c r="K55" s="378">
        <f>'AR outturn'!K55</f>
        <v>0.68149920872756697</v>
      </c>
      <c r="L55" s="378">
        <f>'AR outturn'!L55</f>
        <v>1.49156493484629</v>
      </c>
      <c r="M55" s="378">
        <f>'AR outturn'!M55</f>
        <v>28.708999999999989</v>
      </c>
      <c r="N55" s="191" t="s">
        <v>256</v>
      </c>
      <c r="O55" s="81"/>
      <c r="P55" s="82"/>
    </row>
    <row r="56" spans="1:16" s="69" customFormat="1" ht="13.2" x14ac:dyDescent="0.25">
      <c r="A56" s="444" t="s">
        <v>152</v>
      </c>
      <c r="B56" s="445" t="s">
        <v>153</v>
      </c>
      <c r="C56" s="350" t="s">
        <v>147</v>
      </c>
      <c r="D56" s="346" t="s">
        <v>148</v>
      </c>
      <c r="E56" s="446" t="s">
        <v>149</v>
      </c>
      <c r="F56" s="406" t="s">
        <v>54</v>
      </c>
      <c r="G56" s="376">
        <f>'AR outturn'!G56</f>
        <v>0.51146476850287304</v>
      </c>
      <c r="H56" s="377">
        <f>'AR outturn'!H56</f>
        <v>0.137459192294694</v>
      </c>
      <c r="I56" s="377">
        <f>'AR outturn'!I56</f>
        <v>0.98115748563703997</v>
      </c>
      <c r="J56" s="378">
        <f>'AR outturn'!J56</f>
        <v>27.839615072659701</v>
      </c>
      <c r="K56" s="378">
        <f>'AR outturn'!K56</f>
        <v>1.56450904021629</v>
      </c>
      <c r="L56" s="378">
        <f>'AR outturn'!L56</f>
        <v>3.4597944406894201</v>
      </c>
      <c r="M56" s="378">
        <f>'AR outturn'!M56</f>
        <v>34.494000000000014</v>
      </c>
      <c r="N56" s="191" t="s">
        <v>256</v>
      </c>
      <c r="O56" s="81"/>
      <c r="P56" s="82"/>
    </row>
    <row r="57" spans="1:16" s="69" customFormat="1" ht="15.6" x14ac:dyDescent="0.25">
      <c r="A57" s="447" t="s">
        <v>154</v>
      </c>
      <c r="B57" s="445" t="s">
        <v>155</v>
      </c>
      <c r="C57" s="350" t="s">
        <v>147</v>
      </c>
      <c r="D57" s="346" t="s">
        <v>148</v>
      </c>
      <c r="E57" s="448" t="s">
        <v>149</v>
      </c>
      <c r="F57" s="406" t="s">
        <v>54</v>
      </c>
      <c r="G57" s="376">
        <f>'AR outturn'!G57</f>
        <v>39.786977418735297</v>
      </c>
      <c r="H57" s="377">
        <f>'AR outturn'!H57</f>
        <v>14.3951345468911</v>
      </c>
      <c r="I57" s="377">
        <f>'AR outturn'!I57</f>
        <v>97.482610032401695</v>
      </c>
      <c r="J57" s="378">
        <f>'AR outturn'!J57</f>
        <v>1643.538096986</v>
      </c>
      <c r="K57" s="378">
        <f>'AR outturn'!K57</f>
        <v>115.241937785291</v>
      </c>
      <c r="L57" s="378">
        <f>'AR outturn'!L57</f>
        <v>309.46024323067599</v>
      </c>
      <c r="M57" s="378">
        <f>'AR outturn'!M57</f>
        <v>2219.9049999999947</v>
      </c>
      <c r="N57" s="191" t="s">
        <v>256</v>
      </c>
      <c r="O57" s="81"/>
      <c r="P57" s="82"/>
    </row>
    <row r="58" spans="1:16" s="69" customFormat="1" ht="15.6" x14ac:dyDescent="0.25">
      <c r="A58" s="381" t="s">
        <v>156</v>
      </c>
      <c r="B58" s="382" t="s">
        <v>157</v>
      </c>
      <c r="C58" s="350" t="s">
        <v>147</v>
      </c>
      <c r="D58" s="346" t="s">
        <v>148</v>
      </c>
      <c r="E58" s="448" t="s">
        <v>149</v>
      </c>
      <c r="F58" s="406" t="s">
        <v>54</v>
      </c>
      <c r="G58" s="376">
        <f>'AR outturn'!G58</f>
        <v>0.49830592702465404</v>
      </c>
      <c r="H58" s="377">
        <f>'AR outturn'!H58</f>
        <v>0.15456717835044309</v>
      </c>
      <c r="I58" s="377">
        <f>'AR outturn'!I58</f>
        <v>1.194640099713923</v>
      </c>
      <c r="J58" s="378">
        <f>'AR outturn'!J58</f>
        <v>25.750878403564325</v>
      </c>
      <c r="K58" s="378">
        <f>'AR outturn'!K58</f>
        <v>1.4675015039369486</v>
      </c>
      <c r="L58" s="378">
        <f>'AR outturn'!L58</f>
        <v>3.3545446221803643</v>
      </c>
      <c r="M58" s="378">
        <f>'AR outturn'!M58</f>
        <v>32.420437734770658</v>
      </c>
      <c r="N58" s="191" t="s">
        <v>256</v>
      </c>
      <c r="O58" s="81"/>
      <c r="P58" s="82"/>
    </row>
    <row r="59" spans="1:16" s="69" customFormat="1" ht="15.6" x14ac:dyDescent="0.25">
      <c r="A59" s="449" t="s">
        <v>158</v>
      </c>
      <c r="B59" s="432" t="s">
        <v>159</v>
      </c>
      <c r="C59" s="350" t="s">
        <v>147</v>
      </c>
      <c r="D59" s="346" t="s">
        <v>148</v>
      </c>
      <c r="E59" s="448" t="s">
        <v>149</v>
      </c>
      <c r="F59" s="406" t="s">
        <v>54</v>
      </c>
      <c r="G59" s="376">
        <f>'AR outturn'!G59</f>
        <v>22.482875073172298</v>
      </c>
      <c r="H59" s="377">
        <f>'AR outturn'!H59</f>
        <v>6.4285476332748903</v>
      </c>
      <c r="I59" s="377">
        <f>'AR outturn'!I59</f>
        <v>68.200656445985004</v>
      </c>
      <c r="J59" s="378">
        <f>'AR outturn'!J59</f>
        <v>1307.92853112237</v>
      </c>
      <c r="K59" s="378">
        <f>'AR outturn'!K59</f>
        <v>97.286893428760294</v>
      </c>
      <c r="L59" s="378">
        <f>'AR outturn'!L59</f>
        <v>124.199496296436</v>
      </c>
      <c r="M59" s="378">
        <f>'AR outturn'!M59</f>
        <v>1626.5269999999987</v>
      </c>
      <c r="N59" s="191" t="s">
        <v>256</v>
      </c>
      <c r="O59" s="81"/>
      <c r="P59" s="82"/>
    </row>
    <row r="60" spans="1:16" s="69" customFormat="1" ht="15.6" x14ac:dyDescent="0.25">
      <c r="A60" s="428" t="s">
        <v>160</v>
      </c>
      <c r="B60" s="432" t="s">
        <v>161</v>
      </c>
      <c r="C60" s="350" t="s">
        <v>147</v>
      </c>
      <c r="D60" s="346" t="s">
        <v>148</v>
      </c>
      <c r="E60" s="448" t="s">
        <v>149</v>
      </c>
      <c r="F60" s="406" t="s">
        <v>54</v>
      </c>
      <c r="G60" s="376">
        <f>'AR outturn'!G60</f>
        <v>1.0558646056058461</v>
      </c>
      <c r="H60" s="377">
        <f>'AR outturn'!H60</f>
        <v>0.33408032535871091</v>
      </c>
      <c r="I60" s="377">
        <f>'AR outturn'!I60</f>
        <v>2.2893972109583869</v>
      </c>
      <c r="J60" s="378">
        <f>'AR outturn'!J60</f>
        <v>74.175112258213076</v>
      </c>
      <c r="K60" s="378">
        <f>'AR outturn'!K60</f>
        <v>2.9855897352220717</v>
      </c>
      <c r="L60" s="378">
        <f>'AR outturn'!L60</f>
        <v>7.3060181298712354</v>
      </c>
      <c r="M60" s="378">
        <f>'AR outturn'!M60</f>
        <v>88.146062265229332</v>
      </c>
      <c r="N60" s="191" t="s">
        <v>256</v>
      </c>
      <c r="O60" s="81"/>
      <c r="P60" s="82"/>
    </row>
    <row r="61" spans="1:16" s="69" customFormat="1" ht="52.8" x14ac:dyDescent="0.25">
      <c r="A61" s="450" t="s">
        <v>162</v>
      </c>
      <c r="B61" s="451" t="s">
        <v>163</v>
      </c>
      <c r="C61" s="445" t="s">
        <v>164</v>
      </c>
      <c r="D61" s="452" t="s">
        <v>148</v>
      </c>
      <c r="E61" s="405" t="s">
        <v>149</v>
      </c>
      <c r="F61" s="406" t="s">
        <v>54</v>
      </c>
      <c r="G61" s="376">
        <f>'AR outturn'!G61</f>
        <v>67.533445540868996</v>
      </c>
      <c r="H61" s="377">
        <f>'AR outturn'!H61</f>
        <v>22.4356661069952</v>
      </c>
      <c r="I61" s="377">
        <f>'AR outturn'!I61</f>
        <v>177.11957205862299</v>
      </c>
      <c r="J61" s="378">
        <f>'AR outturn'!J61</f>
        <v>3208.5889055314901</v>
      </c>
      <c r="K61" s="378">
        <f>'AR outturn'!K61</f>
        <v>229.091471906702</v>
      </c>
      <c r="L61" s="378">
        <f>'AR outturn'!L61</f>
        <v>470.47943885531703</v>
      </c>
      <c r="M61" s="378">
        <f>'AR outturn'!M61</f>
        <v>4175.2484999999961</v>
      </c>
      <c r="N61" s="191" t="s">
        <v>256</v>
      </c>
      <c r="O61" s="81"/>
      <c r="P61" s="82"/>
    </row>
    <row r="62" spans="1:16" s="70" customFormat="1" ht="13.2" x14ac:dyDescent="0.25">
      <c r="A62" s="453"/>
      <c r="B62" s="454" t="s">
        <v>165</v>
      </c>
      <c r="C62" s="455"/>
      <c r="D62" s="456"/>
      <c r="E62" s="480"/>
      <c r="F62" s="457"/>
      <c r="G62" s="211"/>
      <c r="H62" s="212"/>
      <c r="I62" s="212"/>
      <c r="J62" s="213"/>
      <c r="K62" s="213"/>
      <c r="L62" s="213"/>
      <c r="M62" s="213"/>
      <c r="N62" s="125"/>
      <c r="O62" s="126"/>
      <c r="P62" s="123"/>
    </row>
    <row r="63" spans="1:16" s="69" customFormat="1" ht="15.6" x14ac:dyDescent="0.25">
      <c r="A63" s="481" t="s">
        <v>166</v>
      </c>
      <c r="B63" s="407" t="s">
        <v>167</v>
      </c>
      <c r="C63" s="371" t="s">
        <v>147</v>
      </c>
      <c r="D63" s="346" t="s">
        <v>148</v>
      </c>
      <c r="E63" s="448" t="s">
        <v>149</v>
      </c>
      <c r="F63" s="406" t="s">
        <v>54</v>
      </c>
      <c r="G63" s="376">
        <f>'AR outturn'!G63</f>
        <v>7.4675900787962899</v>
      </c>
      <c r="H63" s="377">
        <f>'AR outturn'!H63</f>
        <v>0.27145005223783097</v>
      </c>
      <c r="I63" s="377">
        <f>'AR outturn'!I63</f>
        <v>6.7909692764078002</v>
      </c>
      <c r="J63" s="378">
        <f>'AR outturn'!J63</f>
        <v>51.443132356457397</v>
      </c>
      <c r="K63" s="378">
        <f>'AR outturn'!K63</f>
        <v>5.2813227104258003</v>
      </c>
      <c r="L63" s="378">
        <f>'AR outturn'!L63</f>
        <v>32.5889524415065</v>
      </c>
      <c r="M63" s="378">
        <f>'AR outturn'!M63</f>
        <v>103.84341691583163</v>
      </c>
      <c r="N63" s="191" t="s">
        <v>256</v>
      </c>
      <c r="O63" s="81"/>
      <c r="P63" s="82"/>
    </row>
    <row r="64" spans="1:16" s="69" customFormat="1" ht="15.6" x14ac:dyDescent="0.25">
      <c r="A64" s="481" t="s">
        <v>168</v>
      </c>
      <c r="B64" s="482" t="s">
        <v>169</v>
      </c>
      <c r="C64" s="371" t="s">
        <v>147</v>
      </c>
      <c r="D64" s="452" t="s">
        <v>148</v>
      </c>
      <c r="E64" s="405" t="s">
        <v>149</v>
      </c>
      <c r="F64" s="406" t="s">
        <v>54</v>
      </c>
      <c r="G64" s="376">
        <f>'AR outturn'!G64</f>
        <v>0</v>
      </c>
      <c r="H64" s="377">
        <f>'AR outturn'!H64</f>
        <v>0</v>
      </c>
      <c r="I64" s="377">
        <f>'AR outturn'!I64</f>
        <v>0</v>
      </c>
      <c r="J64" s="378">
        <f>'AR outturn'!J64</f>
        <v>0</v>
      </c>
      <c r="K64" s="378">
        <f>'AR outturn'!K64</f>
        <v>0</v>
      </c>
      <c r="L64" s="378">
        <f>'AR outturn'!L64</f>
        <v>0</v>
      </c>
      <c r="M64" s="378">
        <f>'AR outturn'!M64</f>
        <v>0</v>
      </c>
      <c r="N64" s="191" t="s">
        <v>256</v>
      </c>
      <c r="O64" s="81"/>
      <c r="P64" s="82"/>
    </row>
    <row r="65" spans="1:16" s="69" customFormat="1" ht="15.6" x14ac:dyDescent="0.25">
      <c r="A65" s="483" t="s">
        <v>170</v>
      </c>
      <c r="B65" s="407" t="s">
        <v>171</v>
      </c>
      <c r="C65" s="371" t="s">
        <v>147</v>
      </c>
      <c r="D65" s="346" t="s">
        <v>148</v>
      </c>
      <c r="E65" s="448" t="s">
        <v>149</v>
      </c>
      <c r="F65" s="406" t="s">
        <v>54</v>
      </c>
      <c r="G65" s="376">
        <f>'AR outturn'!G65</f>
        <v>103.97205933633001</v>
      </c>
      <c r="H65" s="377">
        <f>'AR outturn'!H65</f>
        <v>35.224864587087097</v>
      </c>
      <c r="I65" s="377">
        <f>'AR outturn'!I65</f>
        <v>243.27762178899101</v>
      </c>
      <c r="J65" s="378">
        <f>'AR outturn'!J65</f>
        <v>4690.3082257255801</v>
      </c>
      <c r="K65" s="378">
        <f>'AR outturn'!K65</f>
        <v>287.71439566469297</v>
      </c>
      <c r="L65" s="378">
        <f>'AR outturn'!L65</f>
        <v>765.44126623810405</v>
      </c>
      <c r="M65" s="378">
        <f>'AR outturn'!M65</f>
        <v>6125.9384333407852</v>
      </c>
      <c r="N65" s="191" t="s">
        <v>256</v>
      </c>
      <c r="O65" s="81"/>
      <c r="P65" s="82"/>
    </row>
    <row r="66" spans="1:16" s="69" customFormat="1" ht="15.6" x14ac:dyDescent="0.25">
      <c r="A66" s="481" t="s">
        <v>172</v>
      </c>
      <c r="B66" s="432" t="s">
        <v>173</v>
      </c>
      <c r="C66" s="371" t="s">
        <v>147</v>
      </c>
      <c r="D66" s="346" t="s">
        <v>148</v>
      </c>
      <c r="E66" s="448" t="s">
        <v>149</v>
      </c>
      <c r="F66" s="406" t="s">
        <v>54</v>
      </c>
      <c r="G66" s="376">
        <f>'AR outturn'!G66</f>
        <v>61.1791059108564</v>
      </c>
      <c r="H66" s="377">
        <f>'AR outturn'!H66</f>
        <v>16.6414315754893</v>
      </c>
      <c r="I66" s="377">
        <f>'AR outturn'!I66</f>
        <v>191.290525277683</v>
      </c>
      <c r="J66" s="378">
        <f>'AR outturn'!J66</f>
        <v>3431.8173492945102</v>
      </c>
      <c r="K66" s="378">
        <f>'AR outturn'!K66</f>
        <v>289.346871882193</v>
      </c>
      <c r="L66" s="378">
        <f>'AR outturn'!L66</f>
        <v>326.24507277355298</v>
      </c>
      <c r="M66" s="378">
        <f>'AR outturn'!M66</f>
        <v>4316.5203567142853</v>
      </c>
      <c r="N66" s="191" t="s">
        <v>256</v>
      </c>
      <c r="O66" s="81"/>
      <c r="P66" s="82"/>
    </row>
    <row r="67" spans="1:16" s="69" customFormat="1" ht="39.6" x14ac:dyDescent="0.25">
      <c r="A67" s="483" t="s">
        <v>174</v>
      </c>
      <c r="B67" s="432" t="s">
        <v>175</v>
      </c>
      <c r="C67" s="484" t="s">
        <v>176</v>
      </c>
      <c r="D67" s="346" t="s">
        <v>148</v>
      </c>
      <c r="E67" s="448" t="s">
        <v>149</v>
      </c>
      <c r="F67" s="406" t="s">
        <v>54</v>
      </c>
      <c r="G67" s="376">
        <f>'AR outturn'!G67</f>
        <v>172.61875532598299</v>
      </c>
      <c r="H67" s="377">
        <f>'AR outturn'!H67</f>
        <v>52.1377462148142</v>
      </c>
      <c r="I67" s="377">
        <f>'AR outturn'!I67</f>
        <v>441.35911634308201</v>
      </c>
      <c r="J67" s="378">
        <f>'AR outturn'!J67</f>
        <v>8173.5687073765503</v>
      </c>
      <c r="K67" s="378">
        <f>'AR outturn'!K67</f>
        <v>582.34259025731205</v>
      </c>
      <c r="L67" s="378">
        <f>'AR outturn'!L67</f>
        <v>1124.27529145316</v>
      </c>
      <c r="M67" s="378">
        <f>'AR outturn'!M67</f>
        <v>10546.302206970902</v>
      </c>
      <c r="N67" s="191" t="s">
        <v>318</v>
      </c>
      <c r="O67" s="81"/>
      <c r="P67" s="82"/>
    </row>
    <row r="68" spans="1:16" s="70" customFormat="1" ht="13.2" x14ac:dyDescent="0.25">
      <c r="A68" s="453"/>
      <c r="B68" s="485" t="s">
        <v>177</v>
      </c>
      <c r="C68" s="90"/>
      <c r="D68" s="124"/>
      <c r="E68" s="427"/>
      <c r="F68" s="140"/>
      <c r="G68" s="211"/>
      <c r="H68" s="212"/>
      <c r="I68" s="212"/>
      <c r="J68" s="213"/>
      <c r="K68" s="213"/>
      <c r="L68" s="213"/>
      <c r="M68" s="213"/>
      <c r="N68" s="125"/>
      <c r="O68" s="126"/>
      <c r="P68" s="123"/>
    </row>
    <row r="69" spans="1:16" s="69" customFormat="1" ht="66" x14ac:dyDescent="0.25">
      <c r="A69" s="486" t="s">
        <v>178</v>
      </c>
      <c r="B69" s="383" t="s">
        <v>179</v>
      </c>
      <c r="C69" s="487" t="s">
        <v>180</v>
      </c>
      <c r="D69" s="488" t="s">
        <v>181</v>
      </c>
      <c r="E69" s="446" t="s">
        <v>53</v>
      </c>
      <c r="F69" s="406" t="s">
        <v>54</v>
      </c>
      <c r="G69" s="384">
        <f>'AR outturn'!G69</f>
        <v>0.62338560832241185</v>
      </c>
      <c r="H69" s="385">
        <f>'AR outturn'!H69</f>
        <v>0.67543693066002164</v>
      </c>
      <c r="I69" s="385">
        <f>'AR outturn'!I69</f>
        <v>0.57624971166979388</v>
      </c>
      <c r="J69" s="386">
        <f>'AR outturn'!J69</f>
        <v>0.53861901837083881</v>
      </c>
      <c r="K69" s="386">
        <f>'AR outturn'!K69</f>
        <v>0.53111308298110227</v>
      </c>
      <c r="L69" s="386">
        <f>'AR outturn'!L69</f>
        <v>0.6964800879979689</v>
      </c>
      <c r="M69" s="386">
        <f>'AR outturn'!M69</f>
        <v>0.55959310294672371</v>
      </c>
      <c r="N69" s="191">
        <v>3.3</v>
      </c>
      <c r="O69" s="81"/>
      <c r="P69" s="82"/>
    </row>
    <row r="70" spans="1:16" s="69" customFormat="1" ht="13.2" x14ac:dyDescent="0.25">
      <c r="A70" s="489" t="s">
        <v>182</v>
      </c>
      <c r="B70" s="383" t="s">
        <v>183</v>
      </c>
      <c r="C70" s="458" t="s">
        <v>184</v>
      </c>
      <c r="D70" s="488" t="s">
        <v>181</v>
      </c>
      <c r="E70" s="459" t="s">
        <v>53</v>
      </c>
      <c r="F70" s="490" t="s">
        <v>185</v>
      </c>
      <c r="G70" s="384">
        <f>'AR outturn'!G70</f>
        <v>0.6479892897045918</v>
      </c>
      <c r="H70" s="385">
        <f>'AR outturn'!H70</f>
        <v>0.6826894075427995</v>
      </c>
      <c r="I70" s="385">
        <f>'AR outturn'!I70</f>
        <v>0.58353031538060141</v>
      </c>
      <c r="J70" s="386">
        <f>'AR outturn'!J70</f>
        <v>0.56659276317132523</v>
      </c>
      <c r="K70" s="386">
        <f>'AR outturn'!K70</f>
        <v>0.53796389104442144</v>
      </c>
      <c r="L70" s="386">
        <f>'AR outturn'!L70</f>
        <v>0.71994861862484261</v>
      </c>
      <c r="M70" s="386">
        <f>'AR outturn'!M70</f>
        <v>0.58485891480290941</v>
      </c>
      <c r="N70" s="191">
        <v>3.3</v>
      </c>
      <c r="O70" s="81"/>
      <c r="P70" s="82"/>
    </row>
    <row r="71" spans="1:16" s="69" customFormat="1" ht="13.8" thickBot="1" x14ac:dyDescent="0.3">
      <c r="A71" s="387" t="s">
        <v>186</v>
      </c>
      <c r="B71" s="460" t="s">
        <v>187</v>
      </c>
      <c r="C71" s="388" t="s">
        <v>51</v>
      </c>
      <c r="D71" s="461" t="s">
        <v>148</v>
      </c>
      <c r="E71" s="462" t="s">
        <v>149</v>
      </c>
      <c r="F71" s="463" t="s">
        <v>54</v>
      </c>
      <c r="G71" s="389">
        <f>'AR outturn'!G71</f>
        <v>1.714</v>
      </c>
      <c r="H71" s="390">
        <f>'AR outturn'!H71</f>
        <v>4.3999999999999997E-2</v>
      </c>
      <c r="I71" s="390">
        <f>'AR outturn'!I71</f>
        <v>2.363</v>
      </c>
      <c r="J71" s="391">
        <f>'AR outturn'!J71</f>
        <v>75.096000000000004</v>
      </c>
      <c r="K71" s="391">
        <f>'AR outturn'!K71</f>
        <v>2.2509999999999999</v>
      </c>
      <c r="L71" s="391">
        <f>'AR outturn'!L71</f>
        <v>10.712999999999999</v>
      </c>
      <c r="M71" s="391">
        <f>'AR outturn'!M71</f>
        <v>92.180999999999997</v>
      </c>
      <c r="N71" s="250">
        <v>3.3</v>
      </c>
      <c r="O71" s="110"/>
      <c r="P71" s="82"/>
    </row>
    <row r="72" spans="1:16" s="70" customFormat="1" ht="13.2" x14ac:dyDescent="0.25">
      <c r="A72" s="134"/>
      <c r="B72" s="111" t="s">
        <v>188</v>
      </c>
      <c r="C72" s="111"/>
      <c r="D72" s="135"/>
      <c r="E72" s="136"/>
      <c r="F72" s="143"/>
      <c r="G72" s="217"/>
      <c r="H72" s="218"/>
      <c r="I72" s="218"/>
      <c r="J72" s="219"/>
      <c r="K72" s="219"/>
      <c r="L72" s="219"/>
      <c r="M72" s="219"/>
      <c r="N72" s="137"/>
      <c r="O72" s="138"/>
      <c r="P72" s="123"/>
    </row>
    <row r="73" spans="1:16" s="69" customFormat="1" ht="26.4" x14ac:dyDescent="0.25">
      <c r="A73" s="112" t="s">
        <v>189</v>
      </c>
      <c r="B73" s="196" t="s">
        <v>190</v>
      </c>
      <c r="C73" s="197" t="s">
        <v>191</v>
      </c>
      <c r="D73" s="113" t="s">
        <v>52</v>
      </c>
      <c r="E73" s="113" t="s">
        <v>53</v>
      </c>
      <c r="F73" s="79" t="s">
        <v>54</v>
      </c>
      <c r="G73" s="284">
        <v>1.2067804122365557</v>
      </c>
      <c r="H73" s="284">
        <v>0.36952260634136813</v>
      </c>
      <c r="I73" s="284">
        <v>5.306104639466084</v>
      </c>
      <c r="J73" s="284">
        <v>78.044745575845866</v>
      </c>
      <c r="K73" s="284">
        <v>3.7035829179463224</v>
      </c>
      <c r="L73" s="284">
        <v>8.3643151093357293</v>
      </c>
      <c r="M73" s="285">
        <f>SUM(G73:L73)</f>
        <v>96.995051261171923</v>
      </c>
      <c r="N73" s="189" t="s">
        <v>319</v>
      </c>
      <c r="O73" s="81"/>
      <c r="P73" s="82"/>
    </row>
    <row r="74" spans="1:16" s="69" customFormat="1" ht="40.200000000000003" thickBot="1" x14ac:dyDescent="0.3">
      <c r="A74" s="198" t="s">
        <v>192</v>
      </c>
      <c r="B74" s="464" t="s">
        <v>193</v>
      </c>
      <c r="C74" s="464" t="s">
        <v>194</v>
      </c>
      <c r="D74" s="465" t="s">
        <v>52</v>
      </c>
      <c r="E74" s="465" t="s">
        <v>53</v>
      </c>
      <c r="F74" s="466" t="s">
        <v>54</v>
      </c>
      <c r="G74" s="286">
        <f>G25-(G32+G73)</f>
        <v>6.8432195877634499</v>
      </c>
      <c r="H74" s="286">
        <f t="shared" ref="H74:L74" si="6">H25-(H32+H73)</f>
        <v>4.8404773936586309</v>
      </c>
      <c r="I74" s="286">
        <f t="shared" si="6"/>
        <v>24.573895360533896</v>
      </c>
      <c r="J74" s="286">
        <f t="shared" si="6"/>
        <v>82.605797293003661</v>
      </c>
      <c r="K74" s="286">
        <f t="shared" si="6"/>
        <v>17.226417082053672</v>
      </c>
      <c r="L74" s="286">
        <f t="shared" si="6"/>
        <v>37.815684890664272</v>
      </c>
      <c r="M74" s="287">
        <f>SUM(G74:L74)</f>
        <v>173.90549160767759</v>
      </c>
      <c r="N74" s="199" t="s">
        <v>321</v>
      </c>
      <c r="O74" s="114" t="s">
        <v>329</v>
      </c>
      <c r="P74" s="82"/>
    </row>
    <row r="75" spans="1:16" s="69" customFormat="1" ht="13.2" x14ac:dyDescent="0.25">
      <c r="A75" s="200"/>
      <c r="B75" s="169"/>
      <c r="C75" s="169"/>
      <c r="D75" s="115"/>
      <c r="E75" s="116"/>
      <c r="F75" s="116"/>
      <c r="G75" s="201"/>
      <c r="H75" s="201"/>
      <c r="I75" s="201"/>
      <c r="J75" s="201"/>
      <c r="K75" s="201"/>
      <c r="L75" s="201"/>
      <c r="M75" s="201"/>
      <c r="N75" s="201"/>
      <c r="O75" s="72"/>
      <c r="P75" s="82"/>
    </row>
    <row r="76" spans="1:16" s="69" customFormat="1" ht="13.8" thickBot="1" x14ac:dyDescent="0.3">
      <c r="A76" s="202"/>
      <c r="B76" s="167"/>
      <c r="C76" s="167"/>
      <c r="D76" s="167"/>
      <c r="E76" s="167"/>
      <c r="F76" s="167"/>
      <c r="G76" s="167"/>
      <c r="H76" s="167"/>
      <c r="I76" s="167"/>
      <c r="J76" s="167"/>
      <c r="K76" s="167"/>
      <c r="L76" s="167"/>
      <c r="M76" s="167"/>
      <c r="N76" s="167"/>
      <c r="O76" s="117"/>
      <c r="P76" s="82"/>
    </row>
    <row r="77" spans="1:16" s="69" customFormat="1" ht="13.2" x14ac:dyDescent="0.25">
      <c r="A77" s="151" t="s">
        <v>195</v>
      </c>
      <c r="B77" s="152" t="s">
        <v>196</v>
      </c>
      <c r="C77" s="153" t="s">
        <v>197</v>
      </c>
      <c r="D77" s="153"/>
      <c r="E77" s="153"/>
      <c r="F77" s="153"/>
      <c r="G77" s="154">
        <f>IFERROR(G32-(SUM(G35:G38)+G42+G43+G51),"")</f>
        <v>1.0000000045806701E-6</v>
      </c>
      <c r="H77" s="155">
        <f>IFERROR(H32-(SUM(H35:H38)+H42+H43+H51),"")</f>
        <v>7.1054273576010019E-15</v>
      </c>
      <c r="I77" s="156">
        <f>IFERROR(I32-(SUM(I35:I38)+I42+I43+I51),"")</f>
        <v>1.4210854715202004E-14</v>
      </c>
      <c r="J77" s="156">
        <f t="shared" ref="J77:K77" si="7">IFERROR(J32-(SUM(J35:J38)+J42+J43+J51),"")</f>
        <v>3.637978807091713E-12</v>
      </c>
      <c r="K77" s="156">
        <f t="shared" si="7"/>
        <v>9.9999996905353328E-7</v>
      </c>
      <c r="L77" s="156">
        <f>IFERROR(L32-(SUM(L35:L38)+L42+L43+L51),"")</f>
        <v>9.9999999747524271E-7</v>
      </c>
      <c r="M77" s="154">
        <f>IFERROR(M32-(SUM(M35:M38)+M42+M43+M51),"")</f>
        <v>3.0000032893440221E-6</v>
      </c>
      <c r="N77" s="191"/>
      <c r="O77" s="393"/>
      <c r="P77" s="82"/>
    </row>
    <row r="78" spans="1:16" s="69" customFormat="1" ht="13.2" x14ac:dyDescent="0.25">
      <c r="A78" s="157" t="s">
        <v>198</v>
      </c>
      <c r="B78" s="158" t="s">
        <v>199</v>
      </c>
      <c r="C78" s="159" t="s">
        <v>200</v>
      </c>
      <c r="D78" s="159"/>
      <c r="E78" s="159"/>
      <c r="F78" s="159"/>
      <c r="G78" s="160">
        <f>IFERROR(G24-(G23-(G27+G28)),"")</f>
        <v>-5.59464957319733E-4</v>
      </c>
      <c r="H78" s="161">
        <f>IFERROR(H24-(H23-(H27+H28)),"")</f>
        <v>0</v>
      </c>
      <c r="I78" s="162">
        <f>IFERROR(I24-(I23-(I27+I28)),"")</f>
        <v>-2.8421709430404007E-14</v>
      </c>
      <c r="J78" s="162">
        <f t="shared" ref="J78:L78" si="8">IFERROR(J24-(J23-(J27+J28)),"")</f>
        <v>0</v>
      </c>
      <c r="K78" s="162">
        <f t="shared" si="8"/>
        <v>0</v>
      </c>
      <c r="L78" s="162">
        <f t="shared" si="8"/>
        <v>-3.490196078473673E-3</v>
      </c>
      <c r="M78" s="160">
        <f>IFERROR(M24-(M23-(M27+M28)),"")</f>
        <v>-4.0496610363334185E-3</v>
      </c>
      <c r="N78" s="191"/>
      <c r="O78" s="81"/>
      <c r="P78" s="82"/>
    </row>
    <row r="79" spans="1:16" s="69" customFormat="1" ht="13.2" x14ac:dyDescent="0.25">
      <c r="A79" s="203" t="s">
        <v>201</v>
      </c>
      <c r="B79" s="204" t="s">
        <v>202</v>
      </c>
      <c r="C79" s="4" t="s">
        <v>203</v>
      </c>
      <c r="D79" s="4"/>
      <c r="E79" s="4"/>
      <c r="F79" s="4"/>
      <c r="G79" s="160">
        <f>IFERROR(G25-(G24+(G14+G15+G18+G19)-(G16+G17+G20+G21)), "")</f>
        <v>0</v>
      </c>
      <c r="H79" s="160">
        <f t="shared" ref="H79:M79" si="9">IFERROR(H25-(H24+(H14+H15+H18+H19)-(H16+H17+H20+H21)), "")</f>
        <v>0</v>
      </c>
      <c r="I79" s="160">
        <f t="shared" si="9"/>
        <v>0</v>
      </c>
      <c r="J79" s="160">
        <f t="shared" si="9"/>
        <v>0</v>
      </c>
      <c r="K79" s="160">
        <f t="shared" si="9"/>
        <v>0</v>
      </c>
      <c r="L79" s="160">
        <f t="shared" si="9"/>
        <v>0</v>
      </c>
      <c r="M79" s="160">
        <f t="shared" si="9"/>
        <v>-4.5474735088646412E-13</v>
      </c>
      <c r="N79" s="191"/>
      <c r="O79" s="81"/>
      <c r="P79" s="82"/>
    </row>
    <row r="80" spans="1:16" s="69" customFormat="1" ht="26.4" x14ac:dyDescent="0.25">
      <c r="A80" s="203" t="s">
        <v>204</v>
      </c>
      <c r="B80" s="205" t="s">
        <v>205</v>
      </c>
      <c r="C80" s="4" t="s">
        <v>206</v>
      </c>
      <c r="D80" s="4"/>
      <c r="E80" s="4"/>
      <c r="F80" s="4"/>
      <c r="G80" s="160">
        <f>IFERROR(G28-(SUM(G29:G30)),"")</f>
        <v>4.91</v>
      </c>
      <c r="H80" s="161">
        <f t="shared" ref="H80:M80" si="10">IFERROR(H28-(SUM(H29:H30)),"")</f>
        <v>0.36</v>
      </c>
      <c r="I80" s="162">
        <f t="shared" si="10"/>
        <v>5.12</v>
      </c>
      <c r="J80" s="162">
        <f>IFERROR(J28-(SUM(J29:J30)),"")</f>
        <v>60.3</v>
      </c>
      <c r="K80" s="162">
        <f t="shared" ref="K80:L80" si="11">IFERROR(K28-(SUM(K29:K30)),"")</f>
        <v>8.08</v>
      </c>
      <c r="L80" s="162">
        <f t="shared" si="11"/>
        <v>2.64</v>
      </c>
      <c r="M80" s="160">
        <f t="shared" si="10"/>
        <v>81.41</v>
      </c>
      <c r="N80" s="191"/>
      <c r="O80" s="81" t="s">
        <v>207</v>
      </c>
      <c r="P80" s="82"/>
    </row>
    <row r="81" spans="1:16" s="69" customFormat="1" ht="13.2" x14ac:dyDescent="0.25">
      <c r="A81" s="157" t="s">
        <v>208</v>
      </c>
      <c r="B81" s="158" t="s">
        <v>209</v>
      </c>
      <c r="C81" s="159" t="s">
        <v>210</v>
      </c>
      <c r="D81" s="159"/>
      <c r="E81" s="159"/>
      <c r="F81" s="159"/>
      <c r="G81" s="160">
        <f>IFERROR(G61-(SUM(G54:G60)),"")</f>
        <v>0</v>
      </c>
      <c r="H81" s="161">
        <f>IFERROR(H61-(SUM(H54:H60)),"")</f>
        <v>2.4868995751603507E-14</v>
      </c>
      <c r="I81" s="162">
        <f>IFERROR(I61-(SUM(I54:I60)),"")</f>
        <v>3.1263880373444408E-13</v>
      </c>
      <c r="J81" s="162">
        <f t="shared" ref="J81:L81" si="12">IFERROR(J61-(SUM(J54:J60)),"")</f>
        <v>3.1832314562052488E-12</v>
      </c>
      <c r="K81" s="162">
        <f t="shared" si="12"/>
        <v>-8.2422957348171622E-13</v>
      </c>
      <c r="L81" s="162">
        <f t="shared" si="12"/>
        <v>5.6843418860808015E-14</v>
      </c>
      <c r="M81" s="160">
        <f>IFERROR(M61-(SUM(M54:M60)),"")</f>
        <v>2.7284841053187847E-12</v>
      </c>
      <c r="N81" s="191"/>
      <c r="O81" s="81"/>
      <c r="P81" s="82"/>
    </row>
    <row r="82" spans="1:16" s="69" customFormat="1" ht="13.2" x14ac:dyDescent="0.25">
      <c r="A82" s="157" t="s">
        <v>211</v>
      </c>
      <c r="B82" s="158" t="s">
        <v>212</v>
      </c>
      <c r="C82" s="159" t="s">
        <v>213</v>
      </c>
      <c r="D82" s="159"/>
      <c r="E82" s="159"/>
      <c r="F82" s="159"/>
      <c r="G82" s="160">
        <f>IFERROR(G67-(SUM(G63:G66)),"")</f>
        <v>2.8421709430404007E-13</v>
      </c>
      <c r="H82" s="161">
        <f>IFERROR(H67-(SUM(H63:H66)),"")</f>
        <v>-2.8421709430404007E-14</v>
      </c>
      <c r="I82" s="162">
        <f>IFERROR(I67-(SUM(I63:I66)),"")</f>
        <v>1.7053025658242404E-13</v>
      </c>
      <c r="J82" s="162">
        <f t="shared" ref="J82:L82" si="13">IFERROR(J67-(SUM(J63:J66)),"")</f>
        <v>2.7284841053187847E-12</v>
      </c>
      <c r="K82" s="162">
        <f t="shared" si="13"/>
        <v>3.4106051316484809E-13</v>
      </c>
      <c r="L82" s="162">
        <f t="shared" si="13"/>
        <v>-3.637978807091713E-12</v>
      </c>
      <c r="M82" s="160">
        <f>IFERROR(M67-(SUM(M63:M66)),"")</f>
        <v>0</v>
      </c>
      <c r="N82" s="191"/>
      <c r="O82" s="81"/>
      <c r="P82" s="82"/>
    </row>
    <row r="83" spans="1:16" s="69" customFormat="1" ht="13.2" x14ac:dyDescent="0.25">
      <c r="A83" s="157" t="s">
        <v>214</v>
      </c>
      <c r="B83" s="158" t="s">
        <v>215</v>
      </c>
      <c r="C83" s="159" t="s">
        <v>216</v>
      </c>
      <c r="D83" s="159"/>
      <c r="E83" s="159"/>
      <c r="F83" s="159"/>
      <c r="G83" s="160">
        <f>IFERROR(G69-((G57/(G60+G58+G59+G57))),"")</f>
        <v>0</v>
      </c>
      <c r="H83" s="160">
        <f t="shared" ref="H83:M83" si="14">IFERROR(H69-((H57/(H60+H58+H59+H57))),"")</f>
        <v>-1.1102230246251565E-16</v>
      </c>
      <c r="I83" s="160">
        <f t="shared" si="14"/>
        <v>0</v>
      </c>
      <c r="J83" s="160">
        <f t="shared" si="14"/>
        <v>0</v>
      </c>
      <c r="K83" s="160">
        <f t="shared" si="14"/>
        <v>-1.1102230246251565E-16</v>
      </c>
      <c r="L83" s="160">
        <f t="shared" si="14"/>
        <v>0</v>
      </c>
      <c r="M83" s="160">
        <f t="shared" si="14"/>
        <v>0</v>
      </c>
      <c r="N83" s="191"/>
      <c r="O83" s="501" t="s">
        <v>217</v>
      </c>
      <c r="P83" s="82"/>
    </row>
    <row r="84" spans="1:16" s="69" customFormat="1" ht="13.2" x14ac:dyDescent="0.25">
      <c r="A84" s="157" t="s">
        <v>218</v>
      </c>
      <c r="B84" s="158" t="s">
        <v>219</v>
      </c>
      <c r="C84" s="159" t="s">
        <v>220</v>
      </c>
      <c r="D84" s="159"/>
      <c r="E84" s="159"/>
      <c r="F84" s="159"/>
      <c r="G84" s="206">
        <f>IFERROR(G41-(((G37+G38)*1000000)/((G66+G65)*1000)),"")</f>
        <v>0</v>
      </c>
      <c r="H84" s="161">
        <f>IFERROR(H41-(((H37+H38)*1000000)/((H66+H65)*1000)),"")</f>
        <v>0</v>
      </c>
      <c r="I84" s="162">
        <f>IFERROR(I41-(((I37+I38)*1000000)/((I66+I65)*1000)),"")</f>
        <v>0</v>
      </c>
      <c r="J84" s="162">
        <f t="shared" ref="J84:L84" si="15">IFERROR(J41-(((J37+J38)*1000000)/((J66+J65)*1000)),"")</f>
        <v>0</v>
      </c>
      <c r="K84" s="162">
        <f t="shared" si="15"/>
        <v>-2.8421709430404007E-14</v>
      </c>
      <c r="L84" s="162">
        <f t="shared" si="15"/>
        <v>-2.8421709430404007E-14</v>
      </c>
      <c r="M84" s="160">
        <f>IFERROR(M41-(((M37+M38)*1000000)/((M66+M65)*1000)),"")</f>
        <v>0</v>
      </c>
      <c r="N84" s="191"/>
      <c r="O84" s="81"/>
      <c r="P84" s="82"/>
    </row>
    <row r="85" spans="1:16" s="69" customFormat="1" ht="13.2" x14ac:dyDescent="0.25">
      <c r="A85" s="157" t="s">
        <v>221</v>
      </c>
      <c r="B85" s="158" t="s">
        <v>141</v>
      </c>
      <c r="C85" s="159" t="s">
        <v>222</v>
      </c>
      <c r="D85" s="159"/>
      <c r="E85" s="159"/>
      <c r="F85" s="159"/>
      <c r="G85" s="160">
        <f>IFERROR(G51-(SUM(G45:G50)),"")</f>
        <v>0</v>
      </c>
      <c r="H85" s="161">
        <f>IFERROR(H51-(SUM(H45:H50)),"")</f>
        <v>0</v>
      </c>
      <c r="I85" s="162">
        <f>IFERROR(I51-(SUM(I45:I50)),"")</f>
        <v>0</v>
      </c>
      <c r="J85" s="162">
        <f t="shared" ref="J85:L85" si="16">IFERROR(J51-(SUM(J45:J50)),"")</f>
        <v>1.0800249583553523E-12</v>
      </c>
      <c r="K85" s="162">
        <f t="shared" si="16"/>
        <v>0</v>
      </c>
      <c r="L85" s="162">
        <f t="shared" si="16"/>
        <v>1.4210854715202004E-14</v>
      </c>
      <c r="M85" s="160">
        <f>IFERROR(M51-(SUM(M45:M50)),"")</f>
        <v>1.1368683772161603E-12</v>
      </c>
      <c r="N85" s="191"/>
      <c r="O85" s="81"/>
      <c r="P85" s="82"/>
    </row>
    <row r="86" spans="1:16" s="69" customFormat="1" ht="13.8" thickBot="1" x14ac:dyDescent="0.3">
      <c r="A86" s="163" t="s">
        <v>223</v>
      </c>
      <c r="B86" s="164" t="s">
        <v>224</v>
      </c>
      <c r="C86" s="165" t="s">
        <v>225</v>
      </c>
      <c r="D86" s="165"/>
      <c r="E86" s="165"/>
      <c r="F86" s="165"/>
      <c r="G86" s="166">
        <f>IFERROR(G74-((G25-G32)-G73), "")</f>
        <v>1.7763568394002505E-15</v>
      </c>
      <c r="H86" s="166">
        <f t="shared" ref="H86:M86" si="17">IFERROR(H74-((H25-H32)-H73), "")</f>
        <v>-1.7763568394002505E-15</v>
      </c>
      <c r="I86" s="166">
        <f t="shared" si="17"/>
        <v>0</v>
      </c>
      <c r="J86" s="166">
        <f t="shared" si="17"/>
        <v>5.6843418860808015E-14</v>
      </c>
      <c r="K86" s="166">
        <f t="shared" si="17"/>
        <v>-1.4210854715202004E-14</v>
      </c>
      <c r="L86" s="166">
        <f t="shared" si="17"/>
        <v>-7.1054273576010019E-15</v>
      </c>
      <c r="M86" s="166">
        <f t="shared" si="17"/>
        <v>2.5579538487363607E-13</v>
      </c>
      <c r="N86" s="191"/>
      <c r="O86" s="81"/>
      <c r="P86" s="82"/>
    </row>
    <row r="87" spans="1:16" ht="13.8" x14ac:dyDescent="0.25">
      <c r="A87" s="171"/>
      <c r="B87" s="173"/>
      <c r="C87" s="173"/>
      <c r="D87" s="170"/>
      <c r="E87" s="170"/>
      <c r="F87" s="171"/>
      <c r="G87" s="167" t="s">
        <v>226</v>
      </c>
      <c r="H87" s="171"/>
      <c r="I87" s="171"/>
      <c r="J87" s="171"/>
      <c r="K87" s="171"/>
      <c r="L87" s="171"/>
      <c r="M87" s="171"/>
      <c r="N87" s="171"/>
      <c r="O87" s="172"/>
    </row>
    <row r="88" spans="1:16" ht="13.8" x14ac:dyDescent="0.25">
      <c r="A88" s="171"/>
      <c r="B88" s="173"/>
      <c r="C88" s="173"/>
      <c r="D88" s="170"/>
      <c r="E88" s="170"/>
      <c r="F88" s="171"/>
      <c r="G88" s="168" t="s">
        <v>227</v>
      </c>
      <c r="H88" s="171"/>
      <c r="I88" s="171"/>
      <c r="J88" s="171"/>
      <c r="K88" s="171"/>
      <c r="L88" s="171"/>
      <c r="M88" s="171"/>
      <c r="N88" s="171"/>
      <c r="O88" s="172"/>
    </row>
    <row r="89" spans="1:16" ht="13.8" x14ac:dyDescent="0.25">
      <c r="A89" s="171"/>
      <c r="B89" s="173"/>
      <c r="C89" s="118"/>
      <c r="D89" s="170"/>
      <c r="E89" s="170"/>
      <c r="F89" s="171"/>
      <c r="G89" s="168" t="s">
        <v>228</v>
      </c>
      <c r="H89" s="171"/>
      <c r="I89" s="171"/>
      <c r="J89" s="171"/>
      <c r="K89" s="171"/>
      <c r="L89" s="171"/>
      <c r="M89" s="171"/>
      <c r="N89" s="171"/>
      <c r="O89" s="172"/>
    </row>
    <row r="90" spans="1:16" ht="13.8" x14ac:dyDescent="0.25">
      <c r="A90" s="171"/>
      <c r="B90" s="173"/>
      <c r="C90" s="118"/>
      <c r="D90" s="170"/>
      <c r="E90" s="170"/>
      <c r="F90" s="171"/>
      <c r="G90" s="167"/>
      <c r="H90" s="171"/>
      <c r="I90" s="171"/>
      <c r="J90" s="171"/>
      <c r="K90" s="171"/>
      <c r="L90" s="171"/>
      <c r="M90" s="171"/>
      <c r="N90" s="171"/>
      <c r="O90" s="172"/>
    </row>
    <row r="91" spans="1:16" ht="13.8" x14ac:dyDescent="0.25">
      <c r="A91" s="171"/>
      <c r="B91" s="173"/>
      <c r="C91" s="118"/>
      <c r="D91" s="170"/>
      <c r="E91" s="170"/>
      <c r="F91" s="171"/>
      <c r="G91" s="171"/>
      <c r="H91" s="171"/>
      <c r="I91" s="171"/>
      <c r="J91" s="171"/>
      <c r="K91" s="171"/>
      <c r="L91" s="171"/>
      <c r="M91" s="171"/>
      <c r="N91" s="171"/>
      <c r="O91" s="172"/>
    </row>
  </sheetData>
  <mergeCells count="2">
    <mergeCell ref="P39:P41"/>
    <mergeCell ref="P45:P49"/>
  </mergeCells>
  <conditionalFormatting sqref="G77:M80 G84:M86">
    <cfRule type="cellIs" dxfId="11" priority="3" operator="lessThanOrEqual">
      <formula>-0.1</formula>
    </cfRule>
    <cfRule type="cellIs" dxfId="10" priority="4" operator="greaterThanOrEqual">
      <formula>0.1</formula>
    </cfRule>
  </conditionalFormatting>
  <conditionalFormatting sqref="G81:M83">
    <cfRule type="cellIs" dxfId="9" priority="1" operator="lessThanOrEqual">
      <formula>-0.01</formula>
    </cfRule>
    <cfRule type="cellIs" dxfId="8" priority="2" operator="greaterThanOrEqual">
      <formula>0.01</formula>
    </cfRule>
  </conditionalFormatting>
  <pageMargins left="0.70866141732283472" right="0.70866141732283472" top="0.74803149606299213" bottom="0.74803149606299213" header="0.31496062992125984" footer="0.31496062992125984"/>
  <pageSetup paperSize="8" scale="7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B3AB-CBD3-42FA-B800-3267B6FFA582}">
  <sheetPr codeName="Sheet4">
    <pageSetUpPr fitToPage="1"/>
  </sheetPr>
  <dimension ref="A1:P91"/>
  <sheetViews>
    <sheetView zoomScale="80" zoomScaleNormal="80" workbookViewId="0">
      <selection activeCell="G14" sqref="G14:L21"/>
    </sheetView>
  </sheetViews>
  <sheetFormatPr defaultColWidth="9.109375" defaultRowHeight="14.25" customHeight="1" x14ac:dyDescent="0.25"/>
  <cols>
    <col min="1" max="1" width="25.109375" style="66" customWidth="1"/>
    <col min="2" max="2" width="53.6640625" style="74" customWidth="1"/>
    <col min="3" max="3" width="47.44140625" style="74" customWidth="1"/>
    <col min="4" max="4" width="5.88671875" style="65" bestFit="1" customWidth="1"/>
    <col min="5" max="5" width="4.33203125" style="65" bestFit="1" customWidth="1"/>
    <col min="6" max="6" width="11.88671875" style="66" customWidth="1"/>
    <col min="7" max="8" width="10.5546875" style="66" customWidth="1"/>
    <col min="9" max="9" width="12.6640625" style="66" customWidth="1"/>
    <col min="10" max="10" width="11" style="66" customWidth="1"/>
    <col min="11" max="12" width="12.6640625" style="66" customWidth="1"/>
    <col min="13" max="13" width="16.33203125" style="66" customWidth="1"/>
    <col min="14" max="14" width="21.44140625" style="66" customWidth="1"/>
    <col min="15" max="15" width="54.88671875" style="67" customWidth="1"/>
    <col min="16" max="16" width="9.109375" style="68"/>
    <col min="17" max="16384" width="9.109375" style="65"/>
  </cols>
  <sheetData>
    <row r="1" spans="1:16" ht="13.8" x14ac:dyDescent="0.25">
      <c r="A1" s="139" t="s">
        <v>24</v>
      </c>
      <c r="B1" s="169"/>
      <c r="C1" s="169"/>
      <c r="D1" s="170"/>
      <c r="E1" s="170"/>
      <c r="F1" s="171"/>
      <c r="G1" s="171"/>
      <c r="H1" s="171"/>
      <c r="I1" s="171"/>
      <c r="J1" s="171"/>
      <c r="K1" s="171"/>
      <c r="L1" s="171"/>
      <c r="M1" s="171"/>
      <c r="N1" s="171"/>
      <c r="O1" s="172"/>
    </row>
    <row r="2" spans="1:16" ht="13.8" x14ac:dyDescent="0.25">
      <c r="A2" s="167"/>
      <c r="B2" s="169"/>
      <c r="C2" s="169"/>
      <c r="D2" s="170"/>
      <c r="E2" s="170"/>
      <c r="F2" s="171"/>
      <c r="G2" s="171"/>
      <c r="H2" s="171"/>
      <c r="I2" s="171"/>
      <c r="J2" s="171"/>
      <c r="K2" s="171"/>
      <c r="L2" s="171"/>
      <c r="M2" s="171"/>
      <c r="N2" s="171"/>
      <c r="O2" s="172"/>
    </row>
    <row r="3" spans="1:16" ht="13.8" x14ac:dyDescent="0.25">
      <c r="A3" s="70" t="s">
        <v>6</v>
      </c>
      <c r="B3" s="169" t="s">
        <v>7</v>
      </c>
      <c r="C3" s="169"/>
      <c r="D3" s="170"/>
      <c r="E3" s="170"/>
      <c r="F3" s="171"/>
      <c r="G3" s="171"/>
      <c r="H3" s="171"/>
      <c r="I3" s="171"/>
      <c r="J3" s="171"/>
      <c r="K3" s="171"/>
      <c r="L3" s="171"/>
      <c r="M3" s="171"/>
      <c r="N3" s="171"/>
      <c r="O3" s="172"/>
    </row>
    <row r="4" spans="1:16" ht="13.8" x14ac:dyDescent="0.25">
      <c r="A4" s="71" t="s">
        <v>25</v>
      </c>
      <c r="B4" s="207">
        <v>6</v>
      </c>
      <c r="C4" s="169"/>
      <c r="D4" s="170"/>
      <c r="E4" s="170"/>
      <c r="F4" s="171"/>
      <c r="G4" s="171"/>
      <c r="H4" s="171"/>
      <c r="I4" s="171"/>
      <c r="J4" s="171"/>
      <c r="K4" s="171"/>
      <c r="L4" s="171"/>
      <c r="M4" s="171"/>
      <c r="N4" s="171"/>
      <c r="O4" s="172"/>
    </row>
    <row r="5" spans="1:16" ht="13.8" x14ac:dyDescent="0.25">
      <c r="A5" s="70" t="s">
        <v>26</v>
      </c>
      <c r="B5" s="169" t="s">
        <v>9</v>
      </c>
      <c r="C5" s="72"/>
      <c r="D5" s="167"/>
      <c r="E5" s="170"/>
      <c r="F5" s="171"/>
      <c r="G5" s="171"/>
      <c r="H5" s="171"/>
      <c r="I5" s="171"/>
      <c r="J5" s="171"/>
      <c r="K5" s="171"/>
      <c r="L5" s="171"/>
      <c r="M5" s="171"/>
      <c r="N5" s="171"/>
      <c r="O5" s="172"/>
    </row>
    <row r="6" spans="1:16" ht="13.8" x14ac:dyDescent="0.25">
      <c r="A6" s="73" t="s">
        <v>27</v>
      </c>
      <c r="B6" s="4" t="s">
        <v>28</v>
      </c>
      <c r="C6" s="169"/>
      <c r="D6" s="170"/>
      <c r="E6" s="170"/>
      <c r="F6" s="171"/>
      <c r="G6" s="171"/>
      <c r="H6" s="171"/>
      <c r="I6" s="171"/>
      <c r="J6" s="171"/>
      <c r="K6" s="171"/>
      <c r="L6" s="171"/>
      <c r="M6" s="171"/>
      <c r="N6" s="171"/>
      <c r="O6" s="172"/>
    </row>
    <row r="7" spans="1:16" ht="13.8" x14ac:dyDescent="0.25">
      <c r="A7" s="73" t="s">
        <v>29</v>
      </c>
      <c r="B7" s="4" t="s">
        <v>229</v>
      </c>
      <c r="C7" s="169"/>
      <c r="D7" s="170"/>
      <c r="E7" s="170"/>
      <c r="F7" s="171"/>
      <c r="G7" s="171"/>
      <c r="H7" s="171"/>
      <c r="I7" s="171"/>
      <c r="J7" s="171"/>
      <c r="K7" s="171"/>
      <c r="L7" s="171"/>
      <c r="M7" s="171"/>
      <c r="N7" s="171"/>
      <c r="O7" s="172"/>
    </row>
    <row r="8" spans="1:16" ht="13.8" x14ac:dyDescent="0.25">
      <c r="A8" s="171"/>
      <c r="B8" s="173"/>
      <c r="C8" s="169"/>
      <c r="D8" s="170"/>
      <c r="E8" s="170"/>
      <c r="F8" s="171"/>
      <c r="G8" s="174" t="s">
        <v>31</v>
      </c>
      <c r="H8" s="171"/>
      <c r="I8" s="171"/>
      <c r="J8" s="171"/>
      <c r="K8" s="171"/>
      <c r="L8" s="171"/>
      <c r="M8" s="171"/>
      <c r="N8" s="171"/>
      <c r="O8" s="172"/>
    </row>
    <row r="9" spans="1:16" ht="14.4" thickBot="1" x14ac:dyDescent="0.3">
      <c r="A9" s="167"/>
      <c r="B9" s="169"/>
      <c r="C9" s="169"/>
      <c r="D9" s="170"/>
      <c r="E9" s="170"/>
      <c r="F9" s="171"/>
      <c r="G9" s="171"/>
      <c r="H9" s="171"/>
      <c r="I9" s="171"/>
      <c r="J9" s="171"/>
      <c r="K9" s="171"/>
      <c r="L9" s="171"/>
      <c r="M9" s="171"/>
      <c r="N9" s="171"/>
      <c r="O9" s="172"/>
    </row>
    <row r="10" spans="1:16" s="75" customFormat="1" ht="40.200000000000003" thickBot="1" x14ac:dyDescent="0.35">
      <c r="A10" s="244" t="s">
        <v>32</v>
      </c>
      <c r="B10" s="245" t="s">
        <v>33</v>
      </c>
      <c r="C10" s="245" t="s">
        <v>34</v>
      </c>
      <c r="D10" s="245" t="s">
        <v>35</v>
      </c>
      <c r="E10" s="245" t="s">
        <v>36</v>
      </c>
      <c r="F10" s="246" t="s">
        <v>37</v>
      </c>
      <c r="G10" s="247" t="s">
        <v>38</v>
      </c>
      <c r="H10" s="248" t="s">
        <v>39</v>
      </c>
      <c r="I10" s="248" t="s">
        <v>40</v>
      </c>
      <c r="J10" s="248" t="s">
        <v>41</v>
      </c>
      <c r="K10" s="248" t="s">
        <v>42</v>
      </c>
      <c r="L10" s="248" t="s">
        <v>43</v>
      </c>
      <c r="M10" s="246" t="s">
        <v>44</v>
      </c>
      <c r="N10" s="249" t="s">
        <v>45</v>
      </c>
      <c r="O10" s="246" t="s">
        <v>46</v>
      </c>
    </row>
    <row r="11" spans="1:16" s="119" customFormat="1" ht="13.8" x14ac:dyDescent="0.25">
      <c r="A11" s="175"/>
      <c r="B11" s="76" t="s">
        <v>47</v>
      </c>
      <c r="C11" s="76"/>
      <c r="D11" s="121"/>
      <c r="E11" s="121"/>
      <c r="F11" s="176"/>
      <c r="G11" s="177"/>
      <c r="H11" s="178"/>
      <c r="I11" s="178"/>
      <c r="J11" s="179"/>
      <c r="K11" s="179"/>
      <c r="L11" s="179"/>
      <c r="M11" s="181"/>
      <c r="N11" s="180"/>
      <c r="O11" s="181"/>
      <c r="P11" s="120"/>
    </row>
    <row r="12" spans="1:16" s="119" customFormat="1" ht="13.8" x14ac:dyDescent="0.25">
      <c r="A12" s="146"/>
      <c r="B12" s="78" t="s">
        <v>48</v>
      </c>
      <c r="C12" s="78"/>
      <c r="D12" s="122"/>
      <c r="E12" s="122"/>
      <c r="F12" s="182"/>
      <c r="G12" s="183"/>
      <c r="H12" s="184"/>
      <c r="I12" s="184"/>
      <c r="J12" s="185"/>
      <c r="K12" s="185"/>
      <c r="L12" s="185"/>
      <c r="M12" s="182"/>
      <c r="N12" s="186"/>
      <c r="O12" s="187"/>
      <c r="P12" s="120"/>
    </row>
    <row r="13" spans="1:16" s="354" customFormat="1" ht="26.4" x14ac:dyDescent="0.25">
      <c r="A13" s="336" t="s">
        <v>49</v>
      </c>
      <c r="B13" s="337" t="s">
        <v>50</v>
      </c>
      <c r="C13" s="338" t="s">
        <v>51</v>
      </c>
      <c r="D13" s="339" t="s">
        <v>52</v>
      </c>
      <c r="E13" s="340" t="s">
        <v>53</v>
      </c>
      <c r="F13" s="341" t="s">
        <v>54</v>
      </c>
      <c r="G13" s="342">
        <v>55.680207998487042</v>
      </c>
      <c r="H13" s="343">
        <v>14.607405827932572</v>
      </c>
      <c r="I13" s="343">
        <v>121.72883664566857</v>
      </c>
      <c r="J13" s="344">
        <v>2156.2399743961992</v>
      </c>
      <c r="K13" s="344">
        <v>157.4245526904925</v>
      </c>
      <c r="L13" s="344">
        <v>298.87024220127137</v>
      </c>
      <c r="M13" s="392">
        <f t="shared" ref="M13:M25" si="0">SUM(G13:L13)</f>
        <v>2804.551219760051</v>
      </c>
      <c r="N13" s="80" t="s">
        <v>256</v>
      </c>
      <c r="O13" s="81" t="s">
        <v>230</v>
      </c>
      <c r="P13" s="82"/>
    </row>
    <row r="14" spans="1:16" s="354" customFormat="1" ht="24.75" customHeight="1" x14ac:dyDescent="0.25">
      <c r="A14" s="336" t="s">
        <v>55</v>
      </c>
      <c r="B14" s="404" t="s">
        <v>56</v>
      </c>
      <c r="C14" s="338" t="s">
        <v>57</v>
      </c>
      <c r="D14" s="339" t="s">
        <v>52</v>
      </c>
      <c r="E14" s="405" t="s">
        <v>53</v>
      </c>
      <c r="F14" s="406" t="s">
        <v>54</v>
      </c>
      <c r="G14" s="342">
        <v>0</v>
      </c>
      <c r="H14" s="342">
        <v>0</v>
      </c>
      <c r="I14" s="342">
        <v>0.1</v>
      </c>
      <c r="J14" s="342">
        <v>0</v>
      </c>
      <c r="K14" s="342">
        <v>0</v>
      </c>
      <c r="L14" s="342">
        <v>1.83</v>
      </c>
      <c r="M14" s="345">
        <f t="shared" si="0"/>
        <v>1.9300000000000002</v>
      </c>
      <c r="N14" s="80" t="s">
        <v>256</v>
      </c>
      <c r="O14" s="81"/>
      <c r="P14" s="82"/>
    </row>
    <row r="15" spans="1:16" s="354" customFormat="1" ht="23.25" customHeight="1" x14ac:dyDescent="0.25">
      <c r="A15" s="336" t="s">
        <v>58</v>
      </c>
      <c r="B15" s="407" t="s">
        <v>59</v>
      </c>
      <c r="C15" s="338" t="s">
        <v>57</v>
      </c>
      <c r="D15" s="339" t="s">
        <v>52</v>
      </c>
      <c r="E15" s="405" t="s">
        <v>53</v>
      </c>
      <c r="F15" s="406" t="s">
        <v>54</v>
      </c>
      <c r="G15" s="342">
        <v>0</v>
      </c>
      <c r="H15" s="342">
        <v>0</v>
      </c>
      <c r="I15" s="342">
        <v>0</v>
      </c>
      <c r="J15" s="342">
        <v>0</v>
      </c>
      <c r="K15" s="342">
        <v>0</v>
      </c>
      <c r="L15" s="342">
        <v>0</v>
      </c>
      <c r="M15" s="345">
        <f t="shared" si="0"/>
        <v>0</v>
      </c>
      <c r="N15" s="80" t="s">
        <v>256</v>
      </c>
      <c r="O15" s="81"/>
      <c r="P15" s="82"/>
    </row>
    <row r="16" spans="1:16" s="354" customFormat="1" ht="24" customHeight="1" x14ac:dyDescent="0.25">
      <c r="A16" s="336" t="s">
        <v>60</v>
      </c>
      <c r="B16" s="404" t="s">
        <v>61</v>
      </c>
      <c r="C16" s="338" t="s">
        <v>57</v>
      </c>
      <c r="D16" s="339" t="s">
        <v>52</v>
      </c>
      <c r="E16" s="405" t="s">
        <v>53</v>
      </c>
      <c r="F16" s="406" t="s">
        <v>54</v>
      </c>
      <c r="G16" s="342">
        <v>0</v>
      </c>
      <c r="H16" s="342">
        <v>0.1</v>
      </c>
      <c r="I16" s="342">
        <v>0</v>
      </c>
      <c r="J16" s="342">
        <v>0</v>
      </c>
      <c r="K16" s="342">
        <v>1.83</v>
      </c>
      <c r="L16" s="342">
        <v>0</v>
      </c>
      <c r="M16" s="345">
        <f t="shared" si="0"/>
        <v>1.9300000000000002</v>
      </c>
      <c r="N16" s="80" t="s">
        <v>256</v>
      </c>
      <c r="O16" s="81"/>
      <c r="P16" s="82"/>
    </row>
    <row r="17" spans="1:16" s="354" customFormat="1" ht="27" customHeight="1" x14ac:dyDescent="0.25">
      <c r="A17" s="336" t="s">
        <v>62</v>
      </c>
      <c r="B17" s="407" t="s">
        <v>63</v>
      </c>
      <c r="C17" s="338" t="s">
        <v>57</v>
      </c>
      <c r="D17" s="346" t="s">
        <v>52</v>
      </c>
      <c r="E17" s="405" t="s">
        <v>53</v>
      </c>
      <c r="F17" s="406" t="s">
        <v>54</v>
      </c>
      <c r="G17" s="342">
        <v>0</v>
      </c>
      <c r="H17" s="342">
        <v>0</v>
      </c>
      <c r="I17" s="342">
        <v>0</v>
      </c>
      <c r="J17" s="342">
        <v>0</v>
      </c>
      <c r="K17" s="342">
        <v>0</v>
      </c>
      <c r="L17" s="342">
        <v>0</v>
      </c>
      <c r="M17" s="345">
        <f t="shared" si="0"/>
        <v>0</v>
      </c>
      <c r="N17" s="80" t="s">
        <v>256</v>
      </c>
      <c r="O17" s="81"/>
      <c r="P17" s="82"/>
    </row>
    <row r="18" spans="1:16" s="354" customFormat="1" ht="18" customHeight="1" x14ac:dyDescent="0.5">
      <c r="A18" s="347" t="s">
        <v>64</v>
      </c>
      <c r="B18" s="404" t="s">
        <v>65</v>
      </c>
      <c r="C18" s="338" t="s">
        <v>66</v>
      </c>
      <c r="D18" s="339" t="s">
        <v>52</v>
      </c>
      <c r="E18" s="405" t="s">
        <v>53</v>
      </c>
      <c r="F18" s="406" t="s">
        <v>54</v>
      </c>
      <c r="G18" s="342">
        <v>0</v>
      </c>
      <c r="H18" s="342">
        <v>0</v>
      </c>
      <c r="I18" s="342">
        <v>0</v>
      </c>
      <c r="J18" s="342">
        <v>0</v>
      </c>
      <c r="K18" s="342">
        <v>0</v>
      </c>
      <c r="L18" s="342">
        <v>0</v>
      </c>
      <c r="M18" s="345">
        <f t="shared" si="0"/>
        <v>0</v>
      </c>
      <c r="N18" s="80" t="s">
        <v>256</v>
      </c>
      <c r="O18" s="81"/>
      <c r="P18" s="82"/>
    </row>
    <row r="19" spans="1:16" s="354" customFormat="1" ht="16.5" customHeight="1" x14ac:dyDescent="0.5">
      <c r="A19" s="348" t="s">
        <v>67</v>
      </c>
      <c r="B19" s="407" t="s">
        <v>68</v>
      </c>
      <c r="C19" s="338" t="s">
        <v>66</v>
      </c>
      <c r="D19" s="339" t="s">
        <v>52</v>
      </c>
      <c r="E19" s="405" t="s">
        <v>53</v>
      </c>
      <c r="F19" s="406" t="s">
        <v>54</v>
      </c>
      <c r="G19" s="342">
        <v>0</v>
      </c>
      <c r="H19" s="342">
        <v>0</v>
      </c>
      <c r="I19" s="342">
        <v>0</v>
      </c>
      <c r="J19" s="342">
        <v>0</v>
      </c>
      <c r="K19" s="342">
        <v>0</v>
      </c>
      <c r="L19" s="342">
        <v>0</v>
      </c>
      <c r="M19" s="345">
        <f t="shared" si="0"/>
        <v>0</v>
      </c>
      <c r="N19" s="80" t="s">
        <v>316</v>
      </c>
      <c r="O19" s="81"/>
      <c r="P19" s="82"/>
    </row>
    <row r="20" spans="1:16" s="354" customFormat="1" ht="17.399999999999999" customHeight="1" x14ac:dyDescent="0.5">
      <c r="A20" s="348" t="s">
        <v>69</v>
      </c>
      <c r="B20" s="404" t="s">
        <v>70</v>
      </c>
      <c r="C20" s="338" t="s">
        <v>66</v>
      </c>
      <c r="D20" s="339" t="s">
        <v>52</v>
      </c>
      <c r="E20" s="405" t="s">
        <v>53</v>
      </c>
      <c r="F20" s="406" t="s">
        <v>54</v>
      </c>
      <c r="G20" s="342">
        <v>0</v>
      </c>
      <c r="H20" s="342">
        <v>0</v>
      </c>
      <c r="I20" s="342">
        <v>0</v>
      </c>
      <c r="J20" s="342">
        <v>2</v>
      </c>
      <c r="K20" s="342">
        <v>0</v>
      </c>
      <c r="L20" s="342">
        <v>0</v>
      </c>
      <c r="M20" s="345">
        <f t="shared" si="0"/>
        <v>2</v>
      </c>
      <c r="N20" s="80" t="s">
        <v>256</v>
      </c>
      <c r="O20" s="81"/>
      <c r="P20" s="82"/>
    </row>
    <row r="21" spans="1:16" s="354" customFormat="1" ht="45" customHeight="1" x14ac:dyDescent="0.5">
      <c r="A21" s="348" t="s">
        <v>71</v>
      </c>
      <c r="B21" s="407" t="s">
        <v>72</v>
      </c>
      <c r="C21" s="338" t="s">
        <v>66</v>
      </c>
      <c r="D21" s="339" t="s">
        <v>52</v>
      </c>
      <c r="E21" s="405" t="s">
        <v>53</v>
      </c>
      <c r="F21" s="406" t="s">
        <v>73</v>
      </c>
      <c r="G21" s="342">
        <v>2.27</v>
      </c>
      <c r="H21" s="342">
        <v>0</v>
      </c>
      <c r="I21" s="342">
        <v>0.32</v>
      </c>
      <c r="J21" s="342">
        <v>18.53</v>
      </c>
      <c r="K21" s="342">
        <v>1.88</v>
      </c>
      <c r="L21" s="342">
        <v>2.5499999999999998</v>
      </c>
      <c r="M21" s="345">
        <f t="shared" si="0"/>
        <v>25.55</v>
      </c>
      <c r="N21" s="80" t="s">
        <v>256</v>
      </c>
      <c r="O21" s="81" t="s">
        <v>303</v>
      </c>
      <c r="P21" s="82"/>
    </row>
    <row r="22" spans="1:16" s="354" customFormat="1" ht="15.6" x14ac:dyDescent="0.25">
      <c r="A22" s="349" t="s">
        <v>74</v>
      </c>
      <c r="B22" s="404" t="s">
        <v>75</v>
      </c>
      <c r="C22" s="350" t="s">
        <v>51</v>
      </c>
      <c r="D22" s="346" t="s">
        <v>52</v>
      </c>
      <c r="E22" s="405" t="s">
        <v>53</v>
      </c>
      <c r="F22" s="406" t="s">
        <v>54</v>
      </c>
      <c r="G22" s="351">
        <v>0</v>
      </c>
      <c r="H22" s="352">
        <v>0</v>
      </c>
      <c r="I22" s="352">
        <v>0</v>
      </c>
      <c r="J22" s="353">
        <v>0</v>
      </c>
      <c r="K22" s="353">
        <v>0</v>
      </c>
      <c r="L22" s="353">
        <v>0</v>
      </c>
      <c r="M22" s="345">
        <f t="shared" si="0"/>
        <v>0</v>
      </c>
      <c r="N22" s="80" t="s">
        <v>256</v>
      </c>
      <c r="O22" s="81"/>
      <c r="P22" s="82"/>
    </row>
    <row r="23" spans="1:16" s="69" customFormat="1" ht="29.4" customHeight="1" x14ac:dyDescent="0.25">
      <c r="A23" s="84" t="s">
        <v>76</v>
      </c>
      <c r="B23" s="408" t="s">
        <v>77</v>
      </c>
      <c r="C23" s="85" t="s">
        <v>78</v>
      </c>
      <c r="D23" s="86" t="s">
        <v>52</v>
      </c>
      <c r="E23" s="409" t="s">
        <v>53</v>
      </c>
      <c r="F23" s="410" t="s">
        <v>54</v>
      </c>
      <c r="G23" s="284">
        <f>'AR outturn'!G23</f>
        <v>67.050559464957331</v>
      </c>
      <c r="H23" s="284">
        <f>'AR outturn'!H23</f>
        <v>18.850000000000001</v>
      </c>
      <c r="I23" s="284">
        <f>'AR outturn'!I23</f>
        <v>142.76</v>
      </c>
      <c r="J23" s="284">
        <f>'AR outturn'!J23</f>
        <v>2161.62</v>
      </c>
      <c r="K23" s="284">
        <f>'AR outturn'!K23</f>
        <v>178.18</v>
      </c>
      <c r="L23" s="284">
        <f>'AR outturn'!L23</f>
        <v>320.18</v>
      </c>
      <c r="M23" s="302">
        <f t="shared" si="0"/>
        <v>2888.6405594649568</v>
      </c>
      <c r="N23" s="191" t="s">
        <v>313</v>
      </c>
      <c r="O23" s="81"/>
      <c r="P23" s="82"/>
    </row>
    <row r="24" spans="1:16" s="69" customFormat="1" ht="39" customHeight="1" x14ac:dyDescent="0.25">
      <c r="A24" s="84" t="s">
        <v>79</v>
      </c>
      <c r="B24" s="411" t="s">
        <v>80</v>
      </c>
      <c r="C24" s="85" t="s">
        <v>81</v>
      </c>
      <c r="D24" s="86" t="s">
        <v>52</v>
      </c>
      <c r="E24" s="409" t="s">
        <v>53</v>
      </c>
      <c r="F24" s="410" t="s">
        <v>54</v>
      </c>
      <c r="G24" s="284">
        <f>'AR outturn'!G24</f>
        <v>64.790559464957326</v>
      </c>
      <c r="H24" s="284">
        <f>'AR outturn'!H24</f>
        <v>18.59</v>
      </c>
      <c r="I24" s="284">
        <f>'AR outturn'!I24</f>
        <v>141.09</v>
      </c>
      <c r="J24" s="284">
        <f>'AR outturn'!J24</f>
        <v>2101.3199999999997</v>
      </c>
      <c r="K24" s="284">
        <f>'AR outturn'!K24</f>
        <v>173.21</v>
      </c>
      <c r="L24" s="284">
        <f>'AR outturn'!L24</f>
        <v>319.04000000000002</v>
      </c>
      <c r="M24" s="302">
        <f t="shared" si="0"/>
        <v>2818.0405594649569</v>
      </c>
      <c r="N24" s="191" t="s">
        <v>314</v>
      </c>
      <c r="O24" s="81"/>
      <c r="P24" s="82"/>
    </row>
    <row r="25" spans="1:16" s="69" customFormat="1" ht="74.400000000000006" customHeight="1" x14ac:dyDescent="0.25">
      <c r="A25" s="87" t="s">
        <v>82</v>
      </c>
      <c r="B25" s="412" t="s">
        <v>83</v>
      </c>
      <c r="C25" s="192" t="s">
        <v>84</v>
      </c>
      <c r="D25" s="88" t="s">
        <v>52</v>
      </c>
      <c r="E25" s="413" t="s">
        <v>53</v>
      </c>
      <c r="F25" s="410" t="s">
        <v>54</v>
      </c>
      <c r="G25" s="284">
        <f>'AR outturn'!G25</f>
        <v>62.520559464957323</v>
      </c>
      <c r="H25" s="284">
        <f>'AR outturn'!H25</f>
        <v>18.489999999999998</v>
      </c>
      <c r="I25" s="284">
        <f>'AR outturn'!I25</f>
        <v>140.87</v>
      </c>
      <c r="J25" s="284">
        <f>'AR outturn'!J25</f>
        <v>2080.7899999999995</v>
      </c>
      <c r="K25" s="284">
        <f>'AR outturn'!K25</f>
        <v>169.5</v>
      </c>
      <c r="L25" s="284">
        <f>'AR outturn'!L25</f>
        <v>318.32</v>
      </c>
      <c r="M25" s="302">
        <f t="shared" si="0"/>
        <v>2790.4905594649572</v>
      </c>
      <c r="N25" s="191" t="s">
        <v>314</v>
      </c>
      <c r="O25" s="81"/>
      <c r="P25" s="82"/>
    </row>
    <row r="26" spans="1:16" s="70" customFormat="1" ht="13.2" x14ac:dyDescent="0.25">
      <c r="A26" s="89"/>
      <c r="B26" s="414" t="s">
        <v>85</v>
      </c>
      <c r="C26" s="90"/>
      <c r="D26" s="124"/>
      <c r="E26" s="415"/>
      <c r="F26" s="416"/>
      <c r="G26" s="211"/>
      <c r="H26" s="212"/>
      <c r="I26" s="212"/>
      <c r="J26" s="213"/>
      <c r="K26" s="213"/>
      <c r="L26" s="213"/>
      <c r="M26" s="142"/>
      <c r="N26" s="125"/>
      <c r="O26" s="126"/>
      <c r="P26" s="123"/>
    </row>
    <row r="27" spans="1:16" s="69" customFormat="1" ht="66" x14ac:dyDescent="0.25">
      <c r="A27" s="84" t="s">
        <v>86</v>
      </c>
      <c r="B27" s="91" t="s">
        <v>87</v>
      </c>
      <c r="C27" s="91" t="s">
        <v>51</v>
      </c>
      <c r="D27" s="83" t="s">
        <v>52</v>
      </c>
      <c r="E27" s="83" t="s">
        <v>53</v>
      </c>
      <c r="F27" s="92" t="s">
        <v>54</v>
      </c>
      <c r="G27" s="293">
        <v>0</v>
      </c>
      <c r="H27" s="294">
        <v>0</v>
      </c>
      <c r="I27" s="294">
        <v>0</v>
      </c>
      <c r="J27" s="295">
        <v>0</v>
      </c>
      <c r="K27" s="295">
        <v>0</v>
      </c>
      <c r="L27" s="295">
        <v>0</v>
      </c>
      <c r="M27" s="302">
        <f>SUM(G27:L27)</f>
        <v>0</v>
      </c>
      <c r="N27" s="80" t="s">
        <v>256</v>
      </c>
      <c r="O27" s="81" t="s">
        <v>309</v>
      </c>
      <c r="P27" s="82"/>
    </row>
    <row r="28" spans="1:16" s="69" customFormat="1" ht="15.6" x14ac:dyDescent="0.25">
      <c r="A28" s="93" t="s">
        <v>88</v>
      </c>
      <c r="B28" s="94" t="s">
        <v>89</v>
      </c>
      <c r="C28" s="94" t="s">
        <v>51</v>
      </c>
      <c r="D28" s="83" t="s">
        <v>52</v>
      </c>
      <c r="E28" s="83" t="s">
        <v>53</v>
      </c>
      <c r="F28" s="193" t="s">
        <v>54</v>
      </c>
      <c r="G28" s="284">
        <f>'AR outturn'!G28</f>
        <v>2.2599999999999998</v>
      </c>
      <c r="H28" s="284">
        <f>'AR outturn'!H28</f>
        <v>0.26</v>
      </c>
      <c r="I28" s="284">
        <f>'AR outturn'!I28</f>
        <v>1.67</v>
      </c>
      <c r="J28" s="284">
        <f>'AR outturn'!J28</f>
        <v>60.3</v>
      </c>
      <c r="K28" s="284">
        <f>'AR outturn'!K28</f>
        <v>4.97</v>
      </c>
      <c r="L28" s="284">
        <f>'AR outturn'!L28</f>
        <v>1.1399999999999999</v>
      </c>
      <c r="M28" s="302">
        <f>SUM(G28:L28)</f>
        <v>70.599999999999994</v>
      </c>
      <c r="N28" s="191" t="s">
        <v>315</v>
      </c>
      <c r="O28" s="81" t="s">
        <v>311</v>
      </c>
      <c r="P28" s="82"/>
    </row>
    <row r="29" spans="1:16" s="69" customFormat="1" ht="26.4" x14ac:dyDescent="0.25">
      <c r="A29" s="355" t="s">
        <v>90</v>
      </c>
      <c r="B29" s="356" t="s">
        <v>91</v>
      </c>
      <c r="C29" s="356" t="s">
        <v>92</v>
      </c>
      <c r="D29" s="357" t="s">
        <v>52</v>
      </c>
      <c r="E29" s="357" t="s">
        <v>53</v>
      </c>
      <c r="F29" s="358" t="s">
        <v>93</v>
      </c>
      <c r="G29" s="351"/>
      <c r="H29" s="352"/>
      <c r="I29" s="352"/>
      <c r="J29" s="353"/>
      <c r="K29" s="353"/>
      <c r="L29" s="353"/>
      <c r="M29" s="345">
        <f t="shared" ref="M29:M30" si="1">SUM(G29:L29)</f>
        <v>0</v>
      </c>
      <c r="N29" s="191" t="s">
        <v>256</v>
      </c>
      <c r="O29" s="81"/>
      <c r="P29" s="82"/>
    </row>
    <row r="30" spans="1:16" s="69" customFormat="1" ht="27" thickBot="1" x14ac:dyDescent="0.3">
      <c r="A30" s="359" t="s">
        <v>94</v>
      </c>
      <c r="B30" s="360" t="s">
        <v>95</v>
      </c>
      <c r="C30" s="360" t="s">
        <v>92</v>
      </c>
      <c r="D30" s="361" t="s">
        <v>52</v>
      </c>
      <c r="E30" s="361" t="s">
        <v>53</v>
      </c>
      <c r="F30" s="362" t="s">
        <v>93</v>
      </c>
      <c r="G30" s="363"/>
      <c r="H30" s="364"/>
      <c r="I30" s="364"/>
      <c r="J30" s="365"/>
      <c r="K30" s="365"/>
      <c r="L30" s="366"/>
      <c r="M30" s="367">
        <f t="shared" si="1"/>
        <v>0</v>
      </c>
      <c r="N30" s="250" t="s">
        <v>256</v>
      </c>
      <c r="O30" s="95"/>
      <c r="P30" s="82"/>
    </row>
    <row r="31" spans="1:16" s="70" customFormat="1" ht="13.2" x14ac:dyDescent="0.25">
      <c r="A31" s="127"/>
      <c r="B31" s="96" t="s">
        <v>96</v>
      </c>
      <c r="C31" s="96"/>
      <c r="D31" s="128"/>
      <c r="E31" s="128"/>
      <c r="F31" s="141"/>
      <c r="G31" s="214"/>
      <c r="H31" s="215"/>
      <c r="I31" s="215"/>
      <c r="J31" s="216"/>
      <c r="K31" s="216"/>
      <c r="L31" s="216"/>
      <c r="M31" s="216"/>
      <c r="N31" s="137"/>
      <c r="O31" s="129"/>
      <c r="P31" s="123"/>
    </row>
    <row r="32" spans="1:16" s="69" customFormat="1" ht="52.8" x14ac:dyDescent="0.25">
      <c r="A32" s="84" t="s">
        <v>97</v>
      </c>
      <c r="B32" s="94" t="s">
        <v>98</v>
      </c>
      <c r="C32" s="94" t="s">
        <v>99</v>
      </c>
      <c r="D32" s="83" t="s">
        <v>52</v>
      </c>
      <c r="E32" s="83" t="s">
        <v>53</v>
      </c>
      <c r="F32" s="193" t="s">
        <v>54</v>
      </c>
      <c r="G32" s="284">
        <v>49.82</v>
      </c>
      <c r="H32" s="288">
        <v>13.99</v>
      </c>
      <c r="I32" s="288">
        <v>105.7</v>
      </c>
      <c r="J32" s="289">
        <v>1936.07</v>
      </c>
      <c r="K32" s="289">
        <v>150.62</v>
      </c>
      <c r="L32" s="289">
        <v>290.33</v>
      </c>
      <c r="M32" s="289">
        <f>SUM(G32:L32)</f>
        <v>2546.5299999999997</v>
      </c>
      <c r="N32" s="191" t="s">
        <v>317</v>
      </c>
      <c r="O32" s="81" t="s">
        <v>312</v>
      </c>
      <c r="P32" s="82"/>
    </row>
    <row r="33" spans="1:16" s="69" customFormat="1" ht="15.6" x14ac:dyDescent="0.25">
      <c r="A33" s="349" t="s">
        <v>100</v>
      </c>
      <c r="B33" s="368" t="s">
        <v>101</v>
      </c>
      <c r="C33" s="368" t="s">
        <v>102</v>
      </c>
      <c r="D33" s="369" t="s">
        <v>52</v>
      </c>
      <c r="E33" s="369" t="s">
        <v>53</v>
      </c>
      <c r="F33" s="370" t="s">
        <v>73</v>
      </c>
      <c r="G33" s="351"/>
      <c r="H33" s="352"/>
      <c r="I33" s="352"/>
      <c r="J33" s="353"/>
      <c r="K33" s="353"/>
      <c r="L33" s="353"/>
      <c r="M33" s="353">
        <f>SUM(G33:L33)</f>
        <v>0</v>
      </c>
      <c r="N33" s="191" t="s">
        <v>256</v>
      </c>
      <c r="O33" s="81"/>
      <c r="P33" s="82"/>
    </row>
    <row r="34" spans="1:16" s="70" customFormat="1" ht="13.2" x14ac:dyDescent="0.25">
      <c r="A34" s="98"/>
      <c r="B34" s="99" t="s">
        <v>103</v>
      </c>
      <c r="C34" s="130"/>
      <c r="D34" s="130"/>
      <c r="E34" s="130"/>
      <c r="F34" s="142"/>
      <c r="G34" s="211"/>
      <c r="H34" s="212"/>
      <c r="I34" s="212"/>
      <c r="J34" s="213"/>
      <c r="K34" s="213"/>
      <c r="L34" s="213"/>
      <c r="M34" s="213"/>
      <c r="N34" s="125"/>
      <c r="O34" s="126"/>
      <c r="P34" s="123"/>
    </row>
    <row r="35" spans="1:16" s="69" customFormat="1" ht="15.6" x14ac:dyDescent="0.25">
      <c r="A35" s="100" t="s">
        <v>104</v>
      </c>
      <c r="B35" s="101" t="s">
        <v>105</v>
      </c>
      <c r="C35" s="85" t="s">
        <v>51</v>
      </c>
      <c r="D35" s="86" t="s">
        <v>52</v>
      </c>
      <c r="E35" s="102" t="s">
        <v>53</v>
      </c>
      <c r="F35" s="195" t="s">
        <v>54</v>
      </c>
      <c r="G35" s="313">
        <v>6.9827619607398175</v>
      </c>
      <c r="H35" s="288">
        <v>1.4385118181667982</v>
      </c>
      <c r="I35" s="288">
        <v>17.407949715593304</v>
      </c>
      <c r="J35" s="288">
        <v>311.13330751832598</v>
      </c>
      <c r="K35" s="288">
        <v>19.88691048594162</v>
      </c>
      <c r="L35" s="288">
        <v>53.135838574922431</v>
      </c>
      <c r="M35" s="289">
        <f>SUM(G35:L35)</f>
        <v>409.98528007368992</v>
      </c>
      <c r="N35" s="191" t="s">
        <v>256</v>
      </c>
      <c r="O35" s="81"/>
      <c r="P35" s="82"/>
    </row>
    <row r="36" spans="1:16" s="69" customFormat="1" ht="15.6" x14ac:dyDescent="0.25">
      <c r="A36" s="417" t="s">
        <v>106</v>
      </c>
      <c r="B36" s="408" t="s">
        <v>107</v>
      </c>
      <c r="C36" s="85" t="s">
        <v>51</v>
      </c>
      <c r="D36" s="86" t="s">
        <v>52</v>
      </c>
      <c r="E36" s="418" t="s">
        <v>53</v>
      </c>
      <c r="F36" s="419" t="s">
        <v>54</v>
      </c>
      <c r="G36" s="313">
        <v>0.161478350554629</v>
      </c>
      <c r="H36" s="288">
        <v>4.0317414066417603E-2</v>
      </c>
      <c r="I36" s="288">
        <v>0.261322520569574</v>
      </c>
      <c r="J36" s="288">
        <v>11.2644610234745</v>
      </c>
      <c r="K36" s="288">
        <v>0.29031641735798902</v>
      </c>
      <c r="L36" s="288">
        <v>0.75315819456968702</v>
      </c>
      <c r="M36" s="289">
        <f t="shared" ref="M36:M38" si="2">SUM(G36:L36)</f>
        <v>12.771053920592797</v>
      </c>
      <c r="N36" s="191" t="s">
        <v>256</v>
      </c>
      <c r="O36" s="81"/>
      <c r="P36" s="82"/>
    </row>
    <row r="37" spans="1:16" s="69" customFormat="1" ht="15.6" x14ac:dyDescent="0.25">
      <c r="A37" s="417" t="s">
        <v>108</v>
      </c>
      <c r="B37" s="420" t="s">
        <v>109</v>
      </c>
      <c r="C37" s="85" t="s">
        <v>51</v>
      </c>
      <c r="D37" s="86" t="s">
        <v>52</v>
      </c>
      <c r="E37" s="418" t="s">
        <v>53</v>
      </c>
      <c r="F37" s="419" t="s">
        <v>54</v>
      </c>
      <c r="G37" s="313">
        <v>12.3810051630667</v>
      </c>
      <c r="H37" s="288">
        <v>4.64120448362487</v>
      </c>
      <c r="I37" s="288">
        <v>30.173671152159301</v>
      </c>
      <c r="J37" s="288">
        <v>565.13170185628906</v>
      </c>
      <c r="K37" s="288">
        <v>36.282697558868598</v>
      </c>
      <c r="L37" s="288">
        <v>95.607895939042194</v>
      </c>
      <c r="M37" s="289">
        <f>SUM(G37:L37)</f>
        <v>744.21817615305076</v>
      </c>
      <c r="N37" s="191" t="s">
        <v>256</v>
      </c>
      <c r="O37" s="81"/>
      <c r="P37" s="82"/>
    </row>
    <row r="38" spans="1:16" s="69" customFormat="1" ht="15.6" x14ac:dyDescent="0.25">
      <c r="A38" s="421" t="s">
        <v>110</v>
      </c>
      <c r="B38" s="422" t="s">
        <v>111</v>
      </c>
      <c r="C38" s="103" t="s">
        <v>51</v>
      </c>
      <c r="D38" s="86" t="s">
        <v>52</v>
      </c>
      <c r="E38" s="418" t="s">
        <v>53</v>
      </c>
      <c r="F38" s="419" t="s">
        <v>54</v>
      </c>
      <c r="G38" s="313">
        <v>9.3877983230305997</v>
      </c>
      <c r="H38" s="288">
        <v>2.4620966606493502</v>
      </c>
      <c r="I38" s="288">
        <v>27.903051693427201</v>
      </c>
      <c r="J38" s="288">
        <v>568.30886209942696</v>
      </c>
      <c r="K38" s="288">
        <v>42.777066482995501</v>
      </c>
      <c r="L38" s="288">
        <v>50.931492868189402</v>
      </c>
      <c r="M38" s="289">
        <f t="shared" si="2"/>
        <v>701.77036812771894</v>
      </c>
      <c r="N38" s="191" t="s">
        <v>256</v>
      </c>
      <c r="O38" s="81"/>
      <c r="P38" s="82"/>
    </row>
    <row r="39" spans="1:16" s="69" customFormat="1" ht="39.6" x14ac:dyDescent="0.25">
      <c r="A39" s="421" t="s">
        <v>112</v>
      </c>
      <c r="B39" s="422" t="s">
        <v>113</v>
      </c>
      <c r="C39" s="103" t="s">
        <v>114</v>
      </c>
      <c r="D39" s="86" t="s">
        <v>115</v>
      </c>
      <c r="E39" s="418" t="s">
        <v>116</v>
      </c>
      <c r="F39" s="419" t="s">
        <v>54</v>
      </c>
      <c r="G39" s="498">
        <v>119.08011865973</v>
      </c>
      <c r="H39" s="499">
        <v>131.75932790743099</v>
      </c>
      <c r="I39" s="499">
        <v>124.02978510835101</v>
      </c>
      <c r="J39" s="499">
        <v>120.48924604925401</v>
      </c>
      <c r="K39" s="499">
        <v>126.106646402056</v>
      </c>
      <c r="L39" s="499">
        <v>124.905593879102</v>
      </c>
      <c r="M39" s="502">
        <f>M37/M65*1000</f>
        <v>121.4863949827832</v>
      </c>
      <c r="N39" s="514" t="s">
        <v>256</v>
      </c>
      <c r="O39" s="81"/>
      <c r="P39" s="553"/>
    </row>
    <row r="40" spans="1:16" s="69" customFormat="1" ht="39.6" x14ac:dyDescent="0.25">
      <c r="A40" s="421" t="s">
        <v>117</v>
      </c>
      <c r="B40" s="423" t="s">
        <v>118</v>
      </c>
      <c r="C40" s="103" t="s">
        <v>119</v>
      </c>
      <c r="D40" s="86" t="s">
        <v>115</v>
      </c>
      <c r="E40" s="418" t="s">
        <v>116</v>
      </c>
      <c r="F40" s="419" t="s">
        <v>54</v>
      </c>
      <c r="G40" s="498">
        <v>153.447785534975</v>
      </c>
      <c r="H40" s="499">
        <v>147.94981125756701</v>
      </c>
      <c r="I40" s="499">
        <v>145.86740066149301</v>
      </c>
      <c r="J40" s="499">
        <v>165.59997349983001</v>
      </c>
      <c r="K40" s="499">
        <v>147.840086207713</v>
      </c>
      <c r="L40" s="499">
        <v>156.11421326672701</v>
      </c>
      <c r="M40" s="502">
        <f>M38/M66*1000</f>
        <v>162.57779649669095</v>
      </c>
      <c r="N40" s="514" t="s">
        <v>256</v>
      </c>
      <c r="O40" s="81"/>
      <c r="P40" s="553"/>
    </row>
    <row r="41" spans="1:16" s="69" customFormat="1" ht="52.8" x14ac:dyDescent="0.25">
      <c r="A41" s="325" t="s">
        <v>120</v>
      </c>
      <c r="B41" s="326" t="s">
        <v>121</v>
      </c>
      <c r="C41" s="307" t="s">
        <v>122</v>
      </c>
      <c r="D41" s="308" t="s">
        <v>115</v>
      </c>
      <c r="E41" s="327" t="s">
        <v>116</v>
      </c>
      <c r="F41" s="328" t="s">
        <v>54</v>
      </c>
      <c r="G41" s="502">
        <f t="shared" ref="G41:L41" si="3">(G37+G38)*1000000/(G65+G66)/1000</f>
        <v>131.81138294431841</v>
      </c>
      <c r="H41" s="502">
        <f t="shared" si="3"/>
        <v>136.95408521188244</v>
      </c>
      <c r="I41" s="502">
        <f t="shared" si="3"/>
        <v>133.6423832202226</v>
      </c>
      <c r="J41" s="502">
        <f t="shared" si="3"/>
        <v>139.5497463670909</v>
      </c>
      <c r="K41" s="502">
        <f t="shared" si="3"/>
        <v>137.00410768851424</v>
      </c>
      <c r="L41" s="503">
        <f t="shared" si="3"/>
        <v>134.23213570657941</v>
      </c>
      <c r="M41" s="502">
        <f>(M37+M38)*1000000/(M65+M66)/1000</f>
        <v>138.47203741496821</v>
      </c>
      <c r="N41" s="191" t="s">
        <v>320</v>
      </c>
      <c r="O41" s="81"/>
      <c r="P41" s="553"/>
    </row>
    <row r="42" spans="1:16" s="69" customFormat="1" ht="15.6" x14ac:dyDescent="0.25">
      <c r="A42" s="109" t="s">
        <v>123</v>
      </c>
      <c r="B42" s="304" t="s">
        <v>124</v>
      </c>
      <c r="C42" s="103" t="s">
        <v>51</v>
      </c>
      <c r="D42" s="86" t="s">
        <v>52</v>
      </c>
      <c r="E42" s="102" t="s">
        <v>53</v>
      </c>
      <c r="F42" s="195" t="s">
        <v>54</v>
      </c>
      <c r="G42" s="313">
        <v>1.1836175021444491</v>
      </c>
      <c r="H42" s="288">
        <v>0.25738520332278408</v>
      </c>
      <c r="I42" s="288">
        <v>2.4207747551682219</v>
      </c>
      <c r="J42" s="288">
        <v>55.333014082092994</v>
      </c>
      <c r="K42" s="288">
        <v>2.48867159368955</v>
      </c>
      <c r="L42" s="288">
        <v>8.7305228776682213</v>
      </c>
      <c r="M42" s="305">
        <f t="shared" ref="M42:M51" si="4">SUM(G42:L42)</f>
        <v>70.41398601408622</v>
      </c>
      <c r="N42" s="191" t="s">
        <v>256</v>
      </c>
      <c r="O42" s="306"/>
      <c r="P42" s="82"/>
    </row>
    <row r="43" spans="1:16" s="69" customFormat="1" ht="15.6" x14ac:dyDescent="0.25">
      <c r="A43" s="425" t="s">
        <v>125</v>
      </c>
      <c r="B43" s="420" t="s">
        <v>126</v>
      </c>
      <c r="C43" s="103" t="s">
        <v>51</v>
      </c>
      <c r="D43" s="86" t="s">
        <v>52</v>
      </c>
      <c r="E43" s="418" t="s">
        <v>53</v>
      </c>
      <c r="F43" s="419" t="s">
        <v>54</v>
      </c>
      <c r="G43" s="313">
        <v>0.51056796311082597</v>
      </c>
      <c r="H43" s="288">
        <v>0.103015131993428</v>
      </c>
      <c r="I43" s="288">
        <v>0.73809786611932204</v>
      </c>
      <c r="J43" s="288">
        <v>12.056600532393499</v>
      </c>
      <c r="K43" s="288">
        <v>1.01704235681023</v>
      </c>
      <c r="L43" s="288">
        <v>2.6644748655555301</v>
      </c>
      <c r="M43" s="289">
        <f t="shared" si="4"/>
        <v>17.089798715982834</v>
      </c>
      <c r="N43" s="191" t="s">
        <v>256</v>
      </c>
      <c r="O43" s="81"/>
      <c r="P43" s="82"/>
    </row>
    <row r="44" spans="1:16" s="70" customFormat="1" ht="13.2" x14ac:dyDescent="0.25">
      <c r="A44" s="104"/>
      <c r="B44" s="426" t="s">
        <v>127</v>
      </c>
      <c r="C44" s="105"/>
      <c r="D44" s="131"/>
      <c r="E44" s="427"/>
      <c r="F44" s="140"/>
      <c r="G44" s="211"/>
      <c r="H44" s="212"/>
      <c r="I44" s="212"/>
      <c r="J44" s="213"/>
      <c r="K44" s="213"/>
      <c r="L44" s="213"/>
      <c r="M44" s="213"/>
      <c r="N44" s="125"/>
      <c r="O44" s="126"/>
      <c r="P44" s="123"/>
    </row>
    <row r="45" spans="1:16" s="69" customFormat="1" ht="15.6" x14ac:dyDescent="0.25">
      <c r="A45" s="428" t="s">
        <v>128</v>
      </c>
      <c r="B45" s="429" t="s">
        <v>129</v>
      </c>
      <c r="C45" s="371" t="s">
        <v>51</v>
      </c>
      <c r="D45" s="346" t="s">
        <v>52</v>
      </c>
      <c r="E45" s="430" t="s">
        <v>53</v>
      </c>
      <c r="F45" s="431" t="s">
        <v>54</v>
      </c>
      <c r="G45" s="351">
        <v>0.20362152940605199</v>
      </c>
      <c r="H45" s="352">
        <v>5.6319311562561702E-2</v>
      </c>
      <c r="I45" s="352">
        <v>0.2394998216712956</v>
      </c>
      <c r="J45" s="353">
        <v>3.201828754258043</v>
      </c>
      <c r="K45" s="353">
        <v>0.50972942679168098</v>
      </c>
      <c r="L45" s="353">
        <v>0.86000271439666898</v>
      </c>
      <c r="M45" s="353">
        <f t="shared" si="4"/>
        <v>5.0710015580863024</v>
      </c>
      <c r="N45" s="191" t="s">
        <v>256</v>
      </c>
      <c r="O45" s="81"/>
      <c r="P45" s="553"/>
    </row>
    <row r="46" spans="1:16" s="69" customFormat="1" ht="15.6" x14ac:dyDescent="0.25">
      <c r="A46" s="428" t="s">
        <v>130</v>
      </c>
      <c r="B46" s="432" t="s">
        <v>131</v>
      </c>
      <c r="C46" s="371" t="s">
        <v>51</v>
      </c>
      <c r="D46" s="346" t="s">
        <v>52</v>
      </c>
      <c r="E46" s="430" t="s">
        <v>53</v>
      </c>
      <c r="F46" s="431" t="s">
        <v>54</v>
      </c>
      <c r="G46" s="351">
        <v>3.9211306224425597E-2</v>
      </c>
      <c r="H46" s="352">
        <v>9.8378006524862307E-3</v>
      </c>
      <c r="I46" s="352">
        <v>3.78720305810357E-2</v>
      </c>
      <c r="J46" s="353">
        <v>1.3550037300694</v>
      </c>
      <c r="K46" s="353">
        <v>6.05950292898901E-2</v>
      </c>
      <c r="L46" s="353">
        <v>0.104066664626409</v>
      </c>
      <c r="M46" s="353">
        <f t="shared" si="4"/>
        <v>1.6065865614436465</v>
      </c>
      <c r="N46" s="191" t="s">
        <v>256</v>
      </c>
      <c r="O46" s="81"/>
      <c r="P46" s="554"/>
    </row>
    <row r="47" spans="1:16" s="69" customFormat="1" ht="15.6" x14ac:dyDescent="0.25">
      <c r="A47" s="433" t="s">
        <v>132</v>
      </c>
      <c r="B47" s="432" t="s">
        <v>133</v>
      </c>
      <c r="C47" s="371" t="s">
        <v>51</v>
      </c>
      <c r="D47" s="346" t="s">
        <v>52</v>
      </c>
      <c r="E47" s="430" t="s">
        <v>53</v>
      </c>
      <c r="F47" s="431" t="s">
        <v>54</v>
      </c>
      <c r="G47" s="351">
        <v>2.0119065130473759</v>
      </c>
      <c r="H47" s="352">
        <v>0.64697226829811005</v>
      </c>
      <c r="I47" s="352">
        <v>2.6119016604923297</v>
      </c>
      <c r="J47" s="353">
        <v>36.2023316510843</v>
      </c>
      <c r="K47" s="353">
        <v>4.2536152831863898</v>
      </c>
      <c r="L47" s="353">
        <v>8.9629370176524006</v>
      </c>
      <c r="M47" s="353">
        <f t="shared" si="4"/>
        <v>54.689664393760907</v>
      </c>
      <c r="N47" s="191" t="s">
        <v>256</v>
      </c>
      <c r="O47" s="81"/>
      <c r="P47" s="554"/>
    </row>
    <row r="48" spans="1:16" s="69" customFormat="1" ht="15.6" x14ac:dyDescent="0.25">
      <c r="A48" s="433" t="s">
        <v>134</v>
      </c>
      <c r="B48" s="407" t="s">
        <v>135</v>
      </c>
      <c r="C48" s="371" t="s">
        <v>51</v>
      </c>
      <c r="D48" s="346" t="s">
        <v>52</v>
      </c>
      <c r="E48" s="430" t="s">
        <v>53</v>
      </c>
      <c r="F48" s="431" t="s">
        <v>54</v>
      </c>
      <c r="G48" s="351">
        <v>2.7386887942978699</v>
      </c>
      <c r="H48" s="352">
        <v>0.69599607700849397</v>
      </c>
      <c r="I48" s="352">
        <v>4.4019207160871296</v>
      </c>
      <c r="J48" s="353">
        <v>69.400846739879697</v>
      </c>
      <c r="K48" s="353">
        <v>8.6501966272931501</v>
      </c>
      <c r="L48" s="353">
        <v>8.6654137717323696</v>
      </c>
      <c r="M48" s="353">
        <f t="shared" si="4"/>
        <v>94.55306272629872</v>
      </c>
      <c r="N48" s="191" t="s">
        <v>256</v>
      </c>
      <c r="O48" s="81"/>
      <c r="P48" s="554"/>
    </row>
    <row r="49" spans="1:16" s="69" customFormat="1" ht="15.6" x14ac:dyDescent="0.25">
      <c r="A49" s="433" t="s">
        <v>136</v>
      </c>
      <c r="B49" s="434" t="s">
        <v>137</v>
      </c>
      <c r="C49" s="371" t="s">
        <v>51</v>
      </c>
      <c r="D49" s="435" t="s">
        <v>52</v>
      </c>
      <c r="E49" s="430" t="s">
        <v>53</v>
      </c>
      <c r="F49" s="431" t="s">
        <v>54</v>
      </c>
      <c r="G49" s="351">
        <v>0.251619609765588</v>
      </c>
      <c r="H49" s="352">
        <v>6.77863537872605E-2</v>
      </c>
      <c r="I49" s="352">
        <v>0.28820006286604799</v>
      </c>
      <c r="J49" s="353">
        <v>6.7794539313203197</v>
      </c>
      <c r="K49" s="353">
        <v>0.53505075356494403</v>
      </c>
      <c r="L49" s="353">
        <v>0.98517901705265998</v>
      </c>
      <c r="M49" s="353">
        <f t="shared" si="4"/>
        <v>8.9072897283568206</v>
      </c>
      <c r="N49" s="191" t="s">
        <v>256</v>
      </c>
      <c r="O49" s="81"/>
      <c r="P49" s="554"/>
    </row>
    <row r="50" spans="1:16" s="69" customFormat="1" ht="15.6" x14ac:dyDescent="0.25">
      <c r="A50" s="436" t="s">
        <v>138</v>
      </c>
      <c r="B50" s="437" t="s">
        <v>139</v>
      </c>
      <c r="C50" s="103" t="s">
        <v>51</v>
      </c>
      <c r="D50" s="106" t="s">
        <v>52</v>
      </c>
      <c r="E50" s="418" t="s">
        <v>53</v>
      </c>
      <c r="F50" s="419" t="s">
        <v>54</v>
      </c>
      <c r="G50" s="284">
        <v>13.9677229846116</v>
      </c>
      <c r="H50" s="288">
        <v>3.5705574768674602</v>
      </c>
      <c r="I50" s="288">
        <v>19.215738005265301</v>
      </c>
      <c r="J50" s="289">
        <v>295.90258808138799</v>
      </c>
      <c r="K50" s="289">
        <v>33.868107984210603</v>
      </c>
      <c r="L50" s="289">
        <v>58.929017494592202</v>
      </c>
      <c r="M50" s="289">
        <f t="shared" si="4"/>
        <v>425.45373202693514</v>
      </c>
      <c r="N50" s="191" t="s">
        <v>256</v>
      </c>
      <c r="O50" s="81"/>
      <c r="P50" s="82"/>
    </row>
    <row r="51" spans="1:16" s="69" customFormat="1" ht="16.2" thickBot="1" x14ac:dyDescent="0.3">
      <c r="A51" s="421" t="s">
        <v>140</v>
      </c>
      <c r="B51" s="438" t="s">
        <v>141</v>
      </c>
      <c r="C51" s="439" t="s">
        <v>142</v>
      </c>
      <c r="D51" s="440" t="s">
        <v>52</v>
      </c>
      <c r="E51" s="441" t="s">
        <v>53</v>
      </c>
      <c r="F51" s="442" t="s">
        <v>54</v>
      </c>
      <c r="G51" s="290">
        <v>19.212770737352901</v>
      </c>
      <c r="H51" s="291">
        <v>5.0474692881763703</v>
      </c>
      <c r="I51" s="291">
        <v>26.7951322969631</v>
      </c>
      <c r="J51" s="292">
        <v>412.84205288800001</v>
      </c>
      <c r="K51" s="292">
        <v>47.877295104336703</v>
      </c>
      <c r="L51" s="292">
        <v>78.506616680052701</v>
      </c>
      <c r="M51" s="301">
        <f t="shared" si="4"/>
        <v>590.28133699488183</v>
      </c>
      <c r="N51" s="513">
        <v>3.1</v>
      </c>
      <c r="O51" s="95"/>
      <c r="P51" s="82"/>
    </row>
    <row r="52" spans="1:16" s="70" customFormat="1" ht="13.2" x14ac:dyDescent="0.25">
      <c r="A52" s="132"/>
      <c r="B52" s="96" t="s">
        <v>143</v>
      </c>
      <c r="C52" s="96"/>
      <c r="D52" s="107"/>
      <c r="E52" s="144"/>
      <c r="F52" s="145"/>
      <c r="G52" s="214"/>
      <c r="H52" s="215"/>
      <c r="I52" s="215"/>
      <c r="J52" s="216"/>
      <c r="K52" s="216"/>
      <c r="L52" s="216"/>
      <c r="M52" s="216"/>
      <c r="N52" s="137"/>
      <c r="O52" s="129"/>
      <c r="P52" s="123"/>
    </row>
    <row r="53" spans="1:16" s="70" customFormat="1" ht="13.2" x14ac:dyDescent="0.25">
      <c r="A53" s="77"/>
      <c r="B53" s="78" t="s">
        <v>144</v>
      </c>
      <c r="C53" s="78"/>
      <c r="D53" s="133"/>
      <c r="E53" s="130"/>
      <c r="F53" s="142"/>
      <c r="G53" s="211"/>
      <c r="H53" s="212"/>
      <c r="I53" s="212"/>
      <c r="J53" s="213"/>
      <c r="K53" s="213"/>
      <c r="L53" s="213"/>
      <c r="M53" s="213"/>
      <c r="N53" s="125"/>
      <c r="O53" s="126"/>
      <c r="P53" s="123"/>
    </row>
    <row r="54" spans="1:16" s="69" customFormat="1" ht="15.6" x14ac:dyDescent="0.25">
      <c r="A54" s="372" t="s">
        <v>145</v>
      </c>
      <c r="B54" s="373" t="s">
        <v>146</v>
      </c>
      <c r="C54" s="373" t="s">
        <v>147</v>
      </c>
      <c r="D54" s="374" t="s">
        <v>148</v>
      </c>
      <c r="E54" s="339" t="s">
        <v>149</v>
      </c>
      <c r="F54" s="375" t="s">
        <v>54</v>
      </c>
      <c r="G54" s="376">
        <f>'AR outturn'!G54</f>
        <v>2.8760581215779899</v>
      </c>
      <c r="H54" s="377">
        <f>'AR outturn'!H54</f>
        <v>0.89501066966165899</v>
      </c>
      <c r="I54" s="377">
        <f>'AR outturn'!I54</f>
        <v>6.3843447985399404</v>
      </c>
      <c r="J54" s="378">
        <f>'AR outturn'!J54</f>
        <v>103.820268005054</v>
      </c>
      <c r="K54" s="378">
        <f>'AR outturn'!K54</f>
        <v>9.8635412045486408</v>
      </c>
      <c r="L54" s="378">
        <f>'AR outturn'!L54</f>
        <v>21.207777200617699</v>
      </c>
      <c r="M54" s="378">
        <f>'AR outturn'!M54</f>
        <v>145.04699999999991</v>
      </c>
      <c r="N54" s="191" t="s">
        <v>256</v>
      </c>
      <c r="O54" s="81"/>
      <c r="P54" s="82"/>
    </row>
    <row r="55" spans="1:16" s="69" customFormat="1" ht="15.6" x14ac:dyDescent="0.25">
      <c r="A55" s="379" t="s">
        <v>150</v>
      </c>
      <c r="B55" s="380" t="s">
        <v>151</v>
      </c>
      <c r="C55" s="371" t="s">
        <v>147</v>
      </c>
      <c r="D55" s="346" t="s">
        <v>148</v>
      </c>
      <c r="E55" s="443" t="s">
        <v>149</v>
      </c>
      <c r="F55" s="406" t="s">
        <v>54</v>
      </c>
      <c r="G55" s="376">
        <f>'AR outturn'!G55</f>
        <v>0.32189962625004198</v>
      </c>
      <c r="H55" s="377">
        <f>'AR outturn'!H55</f>
        <v>9.0866561163675599E-2</v>
      </c>
      <c r="I55" s="377">
        <f>'AR outturn'!I55</f>
        <v>0.58676598538671298</v>
      </c>
      <c r="J55" s="378">
        <f>'AR outturn'!J55</f>
        <v>25.5364036836257</v>
      </c>
      <c r="K55" s="378">
        <f>'AR outturn'!K55</f>
        <v>0.68149920872756697</v>
      </c>
      <c r="L55" s="378">
        <f>'AR outturn'!L55</f>
        <v>1.49156493484629</v>
      </c>
      <c r="M55" s="378">
        <f>'AR outturn'!M55</f>
        <v>28.708999999999989</v>
      </c>
      <c r="N55" s="191" t="s">
        <v>256</v>
      </c>
      <c r="O55" s="81"/>
      <c r="P55" s="82"/>
    </row>
    <row r="56" spans="1:16" s="69" customFormat="1" ht="13.2" x14ac:dyDescent="0.25">
      <c r="A56" s="444" t="s">
        <v>152</v>
      </c>
      <c r="B56" s="445" t="s">
        <v>153</v>
      </c>
      <c r="C56" s="350" t="s">
        <v>147</v>
      </c>
      <c r="D56" s="346" t="s">
        <v>148</v>
      </c>
      <c r="E56" s="446" t="s">
        <v>149</v>
      </c>
      <c r="F56" s="406" t="s">
        <v>54</v>
      </c>
      <c r="G56" s="376">
        <f>'AR outturn'!G56</f>
        <v>0.51146476850287304</v>
      </c>
      <c r="H56" s="377">
        <f>'AR outturn'!H56</f>
        <v>0.137459192294694</v>
      </c>
      <c r="I56" s="377">
        <f>'AR outturn'!I56</f>
        <v>0.98115748563703997</v>
      </c>
      <c r="J56" s="378">
        <f>'AR outturn'!J56</f>
        <v>27.839615072659701</v>
      </c>
      <c r="K56" s="378">
        <f>'AR outturn'!K56</f>
        <v>1.56450904021629</v>
      </c>
      <c r="L56" s="378">
        <f>'AR outturn'!L56</f>
        <v>3.4597944406894201</v>
      </c>
      <c r="M56" s="378">
        <f>'AR outturn'!M56</f>
        <v>34.494000000000014</v>
      </c>
      <c r="N56" s="191" t="s">
        <v>256</v>
      </c>
      <c r="O56" s="81"/>
      <c r="P56" s="82"/>
    </row>
    <row r="57" spans="1:16" s="69" customFormat="1" ht="15.6" x14ac:dyDescent="0.25">
      <c r="A57" s="447" t="s">
        <v>154</v>
      </c>
      <c r="B57" s="445" t="s">
        <v>155</v>
      </c>
      <c r="C57" s="350" t="s">
        <v>147</v>
      </c>
      <c r="D57" s="346" t="s">
        <v>148</v>
      </c>
      <c r="E57" s="448" t="s">
        <v>149</v>
      </c>
      <c r="F57" s="406" t="s">
        <v>54</v>
      </c>
      <c r="G57" s="376">
        <f>'AR outturn'!G57</f>
        <v>39.786977418735297</v>
      </c>
      <c r="H57" s="377">
        <f>'AR outturn'!H57</f>
        <v>14.3951345468911</v>
      </c>
      <c r="I57" s="377">
        <f>'AR outturn'!I57</f>
        <v>97.482610032401695</v>
      </c>
      <c r="J57" s="378">
        <f>'AR outturn'!J57</f>
        <v>1643.538096986</v>
      </c>
      <c r="K57" s="378">
        <f>'AR outturn'!K57</f>
        <v>115.241937785291</v>
      </c>
      <c r="L57" s="378">
        <f>'AR outturn'!L57</f>
        <v>309.46024323067599</v>
      </c>
      <c r="M57" s="378">
        <f>'AR outturn'!M57</f>
        <v>2219.9049999999947</v>
      </c>
      <c r="N57" s="191" t="s">
        <v>256</v>
      </c>
      <c r="O57" s="81"/>
      <c r="P57" s="82"/>
    </row>
    <row r="58" spans="1:16" s="69" customFormat="1" ht="15.6" x14ac:dyDescent="0.25">
      <c r="A58" s="381" t="s">
        <v>156</v>
      </c>
      <c r="B58" s="382" t="s">
        <v>157</v>
      </c>
      <c r="C58" s="350" t="s">
        <v>147</v>
      </c>
      <c r="D58" s="346" t="s">
        <v>148</v>
      </c>
      <c r="E58" s="448" t="s">
        <v>149</v>
      </c>
      <c r="F58" s="406" t="s">
        <v>54</v>
      </c>
      <c r="G58" s="376">
        <f>'AR outturn'!G58</f>
        <v>0.49830592702465404</v>
      </c>
      <c r="H58" s="377">
        <f>'AR outturn'!H58</f>
        <v>0.15456717835044309</v>
      </c>
      <c r="I58" s="377">
        <f>'AR outturn'!I58</f>
        <v>1.194640099713923</v>
      </c>
      <c r="J58" s="378">
        <f>'AR outturn'!J58</f>
        <v>25.750878403564325</v>
      </c>
      <c r="K58" s="378">
        <f>'AR outturn'!K58</f>
        <v>1.4675015039369486</v>
      </c>
      <c r="L58" s="378">
        <f>'AR outturn'!L58</f>
        <v>3.3545446221803643</v>
      </c>
      <c r="M58" s="378">
        <f>'AR outturn'!M58</f>
        <v>32.420437734770658</v>
      </c>
      <c r="N58" s="191" t="s">
        <v>256</v>
      </c>
      <c r="O58" s="81"/>
      <c r="P58" s="82"/>
    </row>
    <row r="59" spans="1:16" s="69" customFormat="1" ht="15.6" x14ac:dyDescent="0.25">
      <c r="A59" s="449" t="s">
        <v>158</v>
      </c>
      <c r="B59" s="432" t="s">
        <v>159</v>
      </c>
      <c r="C59" s="350" t="s">
        <v>147</v>
      </c>
      <c r="D59" s="346" t="s">
        <v>148</v>
      </c>
      <c r="E59" s="448" t="s">
        <v>149</v>
      </c>
      <c r="F59" s="406" t="s">
        <v>54</v>
      </c>
      <c r="G59" s="376">
        <f>'AR outturn'!G59</f>
        <v>22.482875073172298</v>
      </c>
      <c r="H59" s="377">
        <f>'AR outturn'!H59</f>
        <v>6.4285476332748903</v>
      </c>
      <c r="I59" s="377">
        <f>'AR outturn'!I59</f>
        <v>68.200656445985004</v>
      </c>
      <c r="J59" s="378">
        <f>'AR outturn'!J59</f>
        <v>1307.92853112237</v>
      </c>
      <c r="K59" s="378">
        <f>'AR outturn'!K59</f>
        <v>97.286893428760294</v>
      </c>
      <c r="L59" s="378">
        <f>'AR outturn'!L59</f>
        <v>124.199496296436</v>
      </c>
      <c r="M59" s="378">
        <f>'AR outturn'!M59</f>
        <v>1626.5269999999987</v>
      </c>
      <c r="N59" s="191" t="s">
        <v>256</v>
      </c>
      <c r="O59" s="81"/>
      <c r="P59" s="82"/>
    </row>
    <row r="60" spans="1:16" s="69" customFormat="1" ht="15.6" x14ac:dyDescent="0.25">
      <c r="A60" s="428" t="s">
        <v>160</v>
      </c>
      <c r="B60" s="432" t="s">
        <v>161</v>
      </c>
      <c r="C60" s="350" t="s">
        <v>147</v>
      </c>
      <c r="D60" s="346" t="s">
        <v>148</v>
      </c>
      <c r="E60" s="448" t="s">
        <v>149</v>
      </c>
      <c r="F60" s="406" t="s">
        <v>54</v>
      </c>
      <c r="G60" s="376">
        <f>'AR outturn'!G60</f>
        <v>1.0558646056058461</v>
      </c>
      <c r="H60" s="377">
        <f>'AR outturn'!H60</f>
        <v>0.33408032535871091</v>
      </c>
      <c r="I60" s="377">
        <f>'AR outturn'!I60</f>
        <v>2.2893972109583869</v>
      </c>
      <c r="J60" s="378">
        <f>'AR outturn'!J60</f>
        <v>74.175112258213076</v>
      </c>
      <c r="K60" s="378">
        <f>'AR outturn'!K60</f>
        <v>2.9855897352220717</v>
      </c>
      <c r="L60" s="378">
        <f>'AR outturn'!L60</f>
        <v>7.3060181298712354</v>
      </c>
      <c r="M60" s="378">
        <f>'AR outturn'!M60</f>
        <v>88.146062265229332</v>
      </c>
      <c r="N60" s="191" t="s">
        <v>256</v>
      </c>
      <c r="O60" s="81"/>
      <c r="P60" s="82"/>
    </row>
    <row r="61" spans="1:16" s="69" customFormat="1" ht="52.8" x14ac:dyDescent="0.25">
      <c r="A61" s="450" t="s">
        <v>162</v>
      </c>
      <c r="B61" s="451" t="s">
        <v>163</v>
      </c>
      <c r="C61" s="445" t="s">
        <v>164</v>
      </c>
      <c r="D61" s="452" t="s">
        <v>148</v>
      </c>
      <c r="E61" s="405" t="s">
        <v>149</v>
      </c>
      <c r="F61" s="406" t="s">
        <v>54</v>
      </c>
      <c r="G61" s="376">
        <f>'AR outturn'!G61</f>
        <v>67.533445540868996</v>
      </c>
      <c r="H61" s="377">
        <f>'AR outturn'!H61</f>
        <v>22.4356661069952</v>
      </c>
      <c r="I61" s="377">
        <f>'AR outturn'!I61</f>
        <v>177.11957205862299</v>
      </c>
      <c r="J61" s="378">
        <f>'AR outturn'!J61</f>
        <v>3208.5889055314901</v>
      </c>
      <c r="K61" s="378">
        <f>'AR outturn'!K61</f>
        <v>229.091471906702</v>
      </c>
      <c r="L61" s="378">
        <f>'AR outturn'!L61</f>
        <v>470.47943885531703</v>
      </c>
      <c r="M61" s="378">
        <f>'AR outturn'!M61</f>
        <v>4175.2484999999961</v>
      </c>
      <c r="N61" s="191" t="s">
        <v>256</v>
      </c>
      <c r="O61" s="81"/>
      <c r="P61" s="82"/>
    </row>
    <row r="62" spans="1:16" s="70" customFormat="1" ht="13.2" x14ac:dyDescent="0.25">
      <c r="A62" s="453"/>
      <c r="B62" s="454" t="s">
        <v>165</v>
      </c>
      <c r="C62" s="455"/>
      <c r="D62" s="456"/>
      <c r="E62" s="394"/>
      <c r="F62" s="457"/>
      <c r="G62" s="211"/>
      <c r="H62" s="212"/>
      <c r="I62" s="212"/>
      <c r="J62" s="213"/>
      <c r="K62" s="213"/>
      <c r="L62" s="213"/>
      <c r="M62" s="213"/>
      <c r="N62" s="125"/>
      <c r="O62" s="126"/>
      <c r="P62" s="123"/>
    </row>
    <row r="63" spans="1:16" s="69" customFormat="1" ht="15.6" customHeight="1" x14ac:dyDescent="0.25">
      <c r="A63" s="477" t="s">
        <v>166</v>
      </c>
      <c r="B63" s="407" t="s">
        <v>167</v>
      </c>
      <c r="C63" s="371" t="s">
        <v>147</v>
      </c>
      <c r="D63" s="346" t="s">
        <v>148</v>
      </c>
      <c r="E63" s="448" t="s">
        <v>149</v>
      </c>
      <c r="F63" s="406" t="s">
        <v>54</v>
      </c>
      <c r="G63" s="376">
        <f>'AR outturn'!G63</f>
        <v>7.4675900787962899</v>
      </c>
      <c r="H63" s="377">
        <f>'AR outturn'!H63</f>
        <v>0.27145005223783097</v>
      </c>
      <c r="I63" s="377">
        <f>'AR outturn'!I63</f>
        <v>6.7909692764078002</v>
      </c>
      <c r="J63" s="378">
        <f>'AR outturn'!J63</f>
        <v>51.443132356457397</v>
      </c>
      <c r="K63" s="378">
        <f>'AR outturn'!K63</f>
        <v>5.2813227104258003</v>
      </c>
      <c r="L63" s="378">
        <f>'AR outturn'!L63</f>
        <v>32.5889524415065</v>
      </c>
      <c r="M63" s="378">
        <f>'AR outturn'!M63</f>
        <v>103.84341691583163</v>
      </c>
      <c r="N63" s="191" t="s">
        <v>256</v>
      </c>
      <c r="O63" s="81"/>
      <c r="P63" s="82"/>
    </row>
    <row r="64" spans="1:16" s="69" customFormat="1" ht="15.6" x14ac:dyDescent="0.25">
      <c r="A64" s="477" t="s">
        <v>168</v>
      </c>
      <c r="B64" s="478" t="s">
        <v>169</v>
      </c>
      <c r="C64" s="371" t="s">
        <v>147</v>
      </c>
      <c r="D64" s="452" t="s">
        <v>148</v>
      </c>
      <c r="E64" s="405" t="s">
        <v>149</v>
      </c>
      <c r="F64" s="406" t="s">
        <v>54</v>
      </c>
      <c r="G64" s="376">
        <f>'AR outturn'!G64</f>
        <v>0</v>
      </c>
      <c r="H64" s="377">
        <f>'AR outturn'!H64</f>
        <v>0</v>
      </c>
      <c r="I64" s="377">
        <f>'AR outturn'!I64</f>
        <v>0</v>
      </c>
      <c r="J64" s="378">
        <f>'AR outturn'!J64</f>
        <v>0</v>
      </c>
      <c r="K64" s="378">
        <f>'AR outturn'!K64</f>
        <v>0</v>
      </c>
      <c r="L64" s="378">
        <f>'AR outturn'!L64</f>
        <v>0</v>
      </c>
      <c r="M64" s="378">
        <f>'AR outturn'!M64</f>
        <v>0</v>
      </c>
      <c r="N64" s="191" t="s">
        <v>256</v>
      </c>
      <c r="O64" s="81"/>
      <c r="P64" s="82"/>
    </row>
    <row r="65" spans="1:16" s="69" customFormat="1" ht="15.6" x14ac:dyDescent="0.25">
      <c r="A65" s="479" t="s">
        <v>170</v>
      </c>
      <c r="B65" s="407" t="s">
        <v>171</v>
      </c>
      <c r="C65" s="371" t="s">
        <v>147</v>
      </c>
      <c r="D65" s="346" t="s">
        <v>148</v>
      </c>
      <c r="E65" s="448" t="s">
        <v>149</v>
      </c>
      <c r="F65" s="406" t="s">
        <v>54</v>
      </c>
      <c r="G65" s="376">
        <f>'AR outturn'!G65</f>
        <v>103.97205933633001</v>
      </c>
      <c r="H65" s="377">
        <f>'AR outturn'!H65</f>
        <v>35.224864587087097</v>
      </c>
      <c r="I65" s="377">
        <f>'AR outturn'!I65</f>
        <v>243.27762178899101</v>
      </c>
      <c r="J65" s="378">
        <f>'AR outturn'!J65</f>
        <v>4690.3082257255801</v>
      </c>
      <c r="K65" s="378">
        <f>'AR outturn'!K65</f>
        <v>287.71439566469297</v>
      </c>
      <c r="L65" s="378">
        <f>'AR outturn'!L65</f>
        <v>765.44126623810405</v>
      </c>
      <c r="M65" s="378">
        <f>'AR outturn'!M65</f>
        <v>6125.9384333407852</v>
      </c>
      <c r="N65" s="191" t="s">
        <v>256</v>
      </c>
      <c r="O65" s="81"/>
      <c r="P65" s="82"/>
    </row>
    <row r="66" spans="1:16" s="69" customFormat="1" ht="15.6" x14ac:dyDescent="0.25">
      <c r="A66" s="477" t="s">
        <v>172</v>
      </c>
      <c r="B66" s="432" t="s">
        <v>173</v>
      </c>
      <c r="C66" s="371" t="s">
        <v>147</v>
      </c>
      <c r="D66" s="346" t="s">
        <v>148</v>
      </c>
      <c r="E66" s="448" t="s">
        <v>149</v>
      </c>
      <c r="F66" s="406" t="s">
        <v>54</v>
      </c>
      <c r="G66" s="376">
        <f>'AR outturn'!G66</f>
        <v>61.1791059108564</v>
      </c>
      <c r="H66" s="377">
        <f>'AR outturn'!H66</f>
        <v>16.6414315754893</v>
      </c>
      <c r="I66" s="377">
        <f>'AR outturn'!I66</f>
        <v>191.290525277683</v>
      </c>
      <c r="J66" s="378">
        <f>'AR outturn'!J66</f>
        <v>3431.8173492945102</v>
      </c>
      <c r="K66" s="378">
        <f>'AR outturn'!K66</f>
        <v>289.346871882193</v>
      </c>
      <c r="L66" s="378">
        <f>'AR outturn'!L66</f>
        <v>326.24507277355298</v>
      </c>
      <c r="M66" s="378">
        <f>'AR outturn'!M66</f>
        <v>4316.5203567142853</v>
      </c>
      <c r="N66" s="191" t="s">
        <v>256</v>
      </c>
      <c r="O66" s="81"/>
      <c r="P66" s="82"/>
    </row>
    <row r="67" spans="1:16" s="69" customFormat="1" ht="39.6" x14ac:dyDescent="0.25">
      <c r="A67" s="479" t="s">
        <v>174</v>
      </c>
      <c r="B67" s="432" t="s">
        <v>175</v>
      </c>
      <c r="C67" s="395" t="s">
        <v>176</v>
      </c>
      <c r="D67" s="346" t="s">
        <v>148</v>
      </c>
      <c r="E67" s="448" t="s">
        <v>149</v>
      </c>
      <c r="F67" s="406" t="s">
        <v>54</v>
      </c>
      <c r="G67" s="376">
        <f>'AR outturn'!G67</f>
        <v>172.61875532598299</v>
      </c>
      <c r="H67" s="377">
        <f>'AR outturn'!H67</f>
        <v>52.1377462148142</v>
      </c>
      <c r="I67" s="377">
        <f>'AR outturn'!I67</f>
        <v>441.35911634308201</v>
      </c>
      <c r="J67" s="378">
        <f>'AR outturn'!J67</f>
        <v>8173.5687073765503</v>
      </c>
      <c r="K67" s="378">
        <f>'AR outturn'!K67</f>
        <v>582.34259025731205</v>
      </c>
      <c r="L67" s="378">
        <f>'AR outturn'!L67</f>
        <v>1124.27529145316</v>
      </c>
      <c r="M67" s="378">
        <f>'AR outturn'!M67</f>
        <v>10546.302206970902</v>
      </c>
      <c r="N67" s="191" t="s">
        <v>318</v>
      </c>
      <c r="O67" s="81"/>
      <c r="P67" s="82"/>
    </row>
    <row r="68" spans="1:16" s="70" customFormat="1" ht="13.2" x14ac:dyDescent="0.25">
      <c r="A68" s="453"/>
      <c r="B68" s="396" t="s">
        <v>177</v>
      </c>
      <c r="C68" s="90"/>
      <c r="D68" s="124"/>
      <c r="E68" s="427"/>
      <c r="F68" s="140"/>
      <c r="G68" s="211"/>
      <c r="H68" s="212"/>
      <c r="I68" s="212"/>
      <c r="J68" s="213"/>
      <c r="K68" s="213"/>
      <c r="L68" s="213"/>
      <c r="M68" s="213"/>
      <c r="N68" s="125"/>
      <c r="O68" s="126"/>
      <c r="P68" s="123"/>
    </row>
    <row r="69" spans="1:16" s="69" customFormat="1" ht="66" x14ac:dyDescent="0.25">
      <c r="A69" s="397" t="s">
        <v>178</v>
      </c>
      <c r="B69" s="383" t="s">
        <v>179</v>
      </c>
      <c r="C69" s="398" t="s">
        <v>180</v>
      </c>
      <c r="D69" s="399" t="s">
        <v>181</v>
      </c>
      <c r="E69" s="446" t="s">
        <v>53</v>
      </c>
      <c r="F69" s="406" t="s">
        <v>54</v>
      </c>
      <c r="G69" s="384">
        <f>'AR outturn'!G69</f>
        <v>0.62338560832241185</v>
      </c>
      <c r="H69" s="385">
        <f>'AR outturn'!H69</f>
        <v>0.67543693066002164</v>
      </c>
      <c r="I69" s="385">
        <f>'AR outturn'!I69</f>
        <v>0.57624971166979388</v>
      </c>
      <c r="J69" s="386">
        <f>'AR outturn'!J69</f>
        <v>0.53861901837083881</v>
      </c>
      <c r="K69" s="386">
        <f>'AR outturn'!K69</f>
        <v>0.53111308298110227</v>
      </c>
      <c r="L69" s="386">
        <f>'AR outturn'!L69</f>
        <v>0.6964800879979689</v>
      </c>
      <c r="M69" s="386">
        <f>'AR outturn'!M69</f>
        <v>0.55959310294672371</v>
      </c>
      <c r="N69" s="191">
        <v>3.3</v>
      </c>
      <c r="O69" s="81"/>
      <c r="P69" s="82"/>
    </row>
    <row r="70" spans="1:16" s="69" customFormat="1" ht="13.2" x14ac:dyDescent="0.25">
      <c r="A70" s="400" t="s">
        <v>182</v>
      </c>
      <c r="B70" s="383" t="s">
        <v>183</v>
      </c>
      <c r="C70" s="458" t="s">
        <v>184</v>
      </c>
      <c r="D70" s="399" t="s">
        <v>181</v>
      </c>
      <c r="E70" s="459" t="s">
        <v>53</v>
      </c>
      <c r="F70" s="401" t="s">
        <v>185</v>
      </c>
      <c r="G70" s="384">
        <f>'AR outturn'!G70</f>
        <v>0.6479892897045918</v>
      </c>
      <c r="H70" s="385">
        <f>'AR outturn'!H70</f>
        <v>0.6826894075427995</v>
      </c>
      <c r="I70" s="385">
        <f>'AR outturn'!I70</f>
        <v>0.58353031538060141</v>
      </c>
      <c r="J70" s="386">
        <f>'AR outturn'!J70</f>
        <v>0.56659276317132523</v>
      </c>
      <c r="K70" s="386">
        <f>'AR outturn'!K70</f>
        <v>0.53796389104442144</v>
      </c>
      <c r="L70" s="386">
        <f>'AR outturn'!L70</f>
        <v>0.71994861862484261</v>
      </c>
      <c r="M70" s="386">
        <f>'AR outturn'!M70</f>
        <v>0.58485891480290941</v>
      </c>
      <c r="N70" s="191">
        <v>3.3</v>
      </c>
      <c r="O70" s="81"/>
      <c r="P70" s="82"/>
    </row>
    <row r="71" spans="1:16" s="69" customFormat="1" ht="13.8" thickBot="1" x14ac:dyDescent="0.3">
      <c r="A71" s="387" t="s">
        <v>186</v>
      </c>
      <c r="B71" s="460" t="s">
        <v>187</v>
      </c>
      <c r="C71" s="388" t="s">
        <v>51</v>
      </c>
      <c r="D71" s="461" t="s">
        <v>148</v>
      </c>
      <c r="E71" s="462" t="s">
        <v>149</v>
      </c>
      <c r="F71" s="463" t="s">
        <v>54</v>
      </c>
      <c r="G71" s="389">
        <f>'AR outturn'!G71</f>
        <v>1.714</v>
      </c>
      <c r="H71" s="390">
        <f>'AR outturn'!H71</f>
        <v>4.3999999999999997E-2</v>
      </c>
      <c r="I71" s="390">
        <f>'AR outturn'!I71</f>
        <v>2.363</v>
      </c>
      <c r="J71" s="391">
        <f>'AR outturn'!J71</f>
        <v>75.096000000000004</v>
      </c>
      <c r="K71" s="391">
        <f>'AR outturn'!K71</f>
        <v>2.2509999999999999</v>
      </c>
      <c r="L71" s="391">
        <f>'AR outturn'!L71</f>
        <v>10.712999999999999</v>
      </c>
      <c r="M71" s="378">
        <f>'AR outturn'!M71</f>
        <v>92.180999999999997</v>
      </c>
      <c r="N71" s="250">
        <v>3.3</v>
      </c>
      <c r="O71" s="114"/>
      <c r="P71" s="82"/>
    </row>
    <row r="72" spans="1:16" s="70" customFormat="1" ht="13.2" x14ac:dyDescent="0.25">
      <c r="A72" s="134"/>
      <c r="B72" s="111" t="s">
        <v>188</v>
      </c>
      <c r="C72" s="111"/>
      <c r="D72" s="135"/>
      <c r="E72" s="136"/>
      <c r="F72" s="143"/>
      <c r="G72" s="217"/>
      <c r="H72" s="218"/>
      <c r="I72" s="218"/>
      <c r="J72" s="219"/>
      <c r="K72" s="219"/>
      <c r="L72" s="219"/>
      <c r="M72" s="219"/>
      <c r="N72" s="137"/>
      <c r="O72" s="138"/>
      <c r="P72" s="123"/>
    </row>
    <row r="73" spans="1:16" s="69" customFormat="1" ht="23.25" customHeight="1" x14ac:dyDescent="0.25">
      <c r="A73" s="112" t="s">
        <v>189</v>
      </c>
      <c r="B73" s="196" t="s">
        <v>190</v>
      </c>
      <c r="C73" s="197" t="s">
        <v>191</v>
      </c>
      <c r="D73" s="113" t="s">
        <v>52</v>
      </c>
      <c r="E73" s="113" t="s">
        <v>53</v>
      </c>
      <c r="F73" s="79" t="s">
        <v>54</v>
      </c>
      <c r="G73" s="220">
        <f>'AR outturn'!G73</f>
        <v>1.1100000000000001</v>
      </c>
      <c r="H73" s="220">
        <f>'AR outturn'!H73</f>
        <v>0.37</v>
      </c>
      <c r="I73" s="220">
        <f>'AR outturn'!I73</f>
        <v>4.6900000000000004</v>
      </c>
      <c r="J73" s="220">
        <f>'AR outturn'!J73</f>
        <v>78.040000000000006</v>
      </c>
      <c r="K73" s="220">
        <f>'AR outturn'!K73</f>
        <v>2.89</v>
      </c>
      <c r="L73" s="220">
        <f>'AR outturn'!L73</f>
        <v>6.65</v>
      </c>
      <c r="M73" s="289">
        <f>SUM(G73:L73)</f>
        <v>93.750000000000014</v>
      </c>
      <c r="N73" s="189" t="s">
        <v>319</v>
      </c>
      <c r="O73" s="81"/>
      <c r="P73" s="82"/>
    </row>
    <row r="74" spans="1:16" s="69" customFormat="1" ht="14.4" customHeight="1" thickBot="1" x14ac:dyDescent="0.3">
      <c r="A74" s="198" t="s">
        <v>192</v>
      </c>
      <c r="B74" s="464" t="s">
        <v>193</v>
      </c>
      <c r="C74" s="464" t="s">
        <v>194</v>
      </c>
      <c r="D74" s="465" t="s">
        <v>52</v>
      </c>
      <c r="E74" s="465" t="s">
        <v>53</v>
      </c>
      <c r="F74" s="466" t="s">
        <v>54</v>
      </c>
      <c r="G74" s="299">
        <f>G25-(G32+G73)</f>
        <v>11.590559464957323</v>
      </c>
      <c r="H74" s="299">
        <f t="shared" ref="H74:L74" si="5">H25-(H32+H73)</f>
        <v>4.129999999999999</v>
      </c>
      <c r="I74" s="299">
        <f t="shared" si="5"/>
        <v>30.480000000000004</v>
      </c>
      <c r="J74" s="299">
        <f t="shared" si="5"/>
        <v>66.679999999999609</v>
      </c>
      <c r="K74" s="299">
        <f t="shared" si="5"/>
        <v>15.990000000000009</v>
      </c>
      <c r="L74" s="300">
        <f t="shared" si="5"/>
        <v>21.340000000000032</v>
      </c>
      <c r="M74" s="301">
        <f>SUM(G74:L74)</f>
        <v>150.21055946495699</v>
      </c>
      <c r="N74" s="199" t="s">
        <v>322</v>
      </c>
      <c r="O74" s="114"/>
      <c r="P74" s="82"/>
    </row>
    <row r="75" spans="1:16" s="69" customFormat="1" ht="13.2" x14ac:dyDescent="0.25">
      <c r="A75" s="200"/>
      <c r="B75" s="169"/>
      <c r="C75" s="169"/>
      <c r="D75" s="115"/>
      <c r="E75" s="116"/>
      <c r="F75" s="116"/>
      <c r="G75" s="116"/>
      <c r="H75" s="116"/>
      <c r="I75" s="116"/>
      <c r="J75" s="116"/>
      <c r="K75" s="116"/>
      <c r="L75" s="116"/>
      <c r="M75" s="116"/>
      <c r="N75" s="116"/>
      <c r="O75" s="72"/>
      <c r="P75" s="82"/>
    </row>
    <row r="76" spans="1:16" s="69" customFormat="1" ht="13.8" thickBot="1" x14ac:dyDescent="0.3">
      <c r="A76" s="202"/>
      <c r="B76" s="167"/>
      <c r="C76" s="167"/>
      <c r="D76" s="167"/>
      <c r="E76" s="167"/>
      <c r="F76" s="167"/>
      <c r="G76" s="167"/>
      <c r="H76" s="167"/>
      <c r="I76" s="167"/>
      <c r="J76" s="167"/>
      <c r="K76" s="167"/>
      <c r="L76" s="167"/>
      <c r="M76" s="167"/>
      <c r="N76" s="167"/>
      <c r="O76" s="117"/>
      <c r="P76" s="82"/>
    </row>
    <row r="77" spans="1:16" s="69" customFormat="1" ht="13.2" x14ac:dyDescent="0.25">
      <c r="A77" s="151" t="s">
        <v>195</v>
      </c>
      <c r="B77" s="152" t="s">
        <v>196</v>
      </c>
      <c r="C77" s="153" t="s">
        <v>197</v>
      </c>
      <c r="D77" s="153"/>
      <c r="E77" s="153"/>
      <c r="F77" s="153"/>
      <c r="G77" s="154">
        <f>IFERROR(G32-(SUM(G35:G38)+G42+G43+G51),"")</f>
        <v>7.815970093361102E-14</v>
      </c>
      <c r="H77" s="155">
        <f>IFERROR(H32-(SUM(H35:H38)+H42+H43+H51),"")</f>
        <v>-1.9539925233402755E-14</v>
      </c>
      <c r="I77" s="156">
        <f>IFERROR(I32-(SUM(I35:I38)+I42+I43+I51),"")</f>
        <v>-2.8421709430404007E-14</v>
      </c>
      <c r="J77" s="156">
        <f t="shared" ref="J77:L77" si="6">IFERROR(J32-(SUM(J35:J38)+J42+J43+J51),"")</f>
        <v>-3.4106051316484809E-12</v>
      </c>
      <c r="K77" s="156">
        <f t="shared" si="6"/>
        <v>-1.9895196601282805E-13</v>
      </c>
      <c r="L77" s="156">
        <f t="shared" si="6"/>
        <v>-1.7053025658242404E-13</v>
      </c>
      <c r="M77" s="154">
        <f>IFERROR(M32-(SUM(M35:M38)+M42+M43+M51),"")</f>
        <v>-3.637978807091713E-12</v>
      </c>
      <c r="N77" s="191"/>
      <c r="O77" s="81"/>
      <c r="P77" s="82"/>
    </row>
    <row r="78" spans="1:16" s="69" customFormat="1" ht="13.2" x14ac:dyDescent="0.25">
      <c r="A78" s="157" t="s">
        <v>198</v>
      </c>
      <c r="B78" s="158" t="s">
        <v>199</v>
      </c>
      <c r="C78" s="159" t="s">
        <v>200</v>
      </c>
      <c r="D78" s="159"/>
      <c r="E78" s="159"/>
      <c r="F78" s="159"/>
      <c r="G78" s="160">
        <f>IFERROR(G24-(G23-(G27+G28)),"")</f>
        <v>0</v>
      </c>
      <c r="H78" s="161">
        <f>IFERROR(H24-(H23-(H27+H28)),"")</f>
        <v>0</v>
      </c>
      <c r="I78" s="162">
        <f>IFERROR(I24-(I23-(I27+I28)),"")</f>
        <v>0</v>
      </c>
      <c r="J78" s="162">
        <f t="shared" ref="J78:L78" si="7">IFERROR(J24-(J23-(J27+J28)),"")</f>
        <v>0</v>
      </c>
      <c r="K78" s="162">
        <f t="shared" si="7"/>
        <v>0</v>
      </c>
      <c r="L78" s="162">
        <f t="shared" si="7"/>
        <v>0</v>
      </c>
      <c r="M78" s="160">
        <f>IFERROR(M24-(M23-(M27+M28)),"")</f>
        <v>0</v>
      </c>
      <c r="N78" s="191"/>
      <c r="O78" s="81"/>
      <c r="P78" s="82"/>
    </row>
    <row r="79" spans="1:16" s="69" customFormat="1" ht="13.2" x14ac:dyDescent="0.25">
      <c r="A79" s="203" t="s">
        <v>201</v>
      </c>
      <c r="B79" s="204" t="s">
        <v>202</v>
      </c>
      <c r="C79" s="4" t="s">
        <v>203</v>
      </c>
      <c r="D79" s="4"/>
      <c r="E79" s="4"/>
      <c r="F79" s="4"/>
      <c r="G79" s="160">
        <f>IFERROR(G25-(G24+(G14+G15+G18+G19)-(G16+G17+G20+G21)), "")</f>
        <v>0</v>
      </c>
      <c r="H79" s="160">
        <f t="shared" ref="H79:I79" si="8">IFERROR(H25-(H24+(H14+H15+H18+H19)-(H16+H17+H20+H21)), "")</f>
        <v>0</v>
      </c>
      <c r="I79" s="160">
        <f t="shared" si="8"/>
        <v>0</v>
      </c>
      <c r="J79" s="160">
        <f t="shared" ref="J79:L79" si="9">IFERROR(J25-(J24+(J14+J15+J18+J19)-(J16+J17+J20+J21)), "")</f>
        <v>0</v>
      </c>
      <c r="K79" s="160">
        <f t="shared" si="9"/>
        <v>0</v>
      </c>
      <c r="L79" s="160">
        <f t="shared" si="9"/>
        <v>0</v>
      </c>
      <c r="M79" s="160">
        <f>IFERROR(M25-(M24+(M14+M15+M18+M19)-(M16+M17+M20+M21)), "")</f>
        <v>4.5474735088646412E-13</v>
      </c>
      <c r="N79" s="191"/>
      <c r="O79" s="81"/>
      <c r="P79" s="82"/>
    </row>
    <row r="80" spans="1:16" s="69" customFormat="1" ht="26.4" x14ac:dyDescent="0.25">
      <c r="A80" s="203" t="s">
        <v>204</v>
      </c>
      <c r="B80" s="205" t="s">
        <v>205</v>
      </c>
      <c r="C80" s="4" t="s">
        <v>206</v>
      </c>
      <c r="D80" s="4"/>
      <c r="E80" s="4"/>
      <c r="F80" s="4"/>
      <c r="G80" s="160">
        <f>IFERROR(G28-(SUM(G29:G30)),"")</f>
        <v>2.2599999999999998</v>
      </c>
      <c r="H80" s="161">
        <f t="shared" ref="H80:M80" si="10">IFERROR(H28-(SUM(H29:H30)),"")</f>
        <v>0.26</v>
      </c>
      <c r="I80" s="162">
        <f t="shared" si="10"/>
        <v>1.67</v>
      </c>
      <c r="J80" s="162">
        <f t="shared" ref="J80:L80" si="11">IFERROR(J28-(SUM(J29:J30)),"")</f>
        <v>60.3</v>
      </c>
      <c r="K80" s="162">
        <f t="shared" si="11"/>
        <v>4.97</v>
      </c>
      <c r="L80" s="162">
        <f t="shared" si="11"/>
        <v>1.1399999999999999</v>
      </c>
      <c r="M80" s="160">
        <f t="shared" si="10"/>
        <v>70.599999999999994</v>
      </c>
      <c r="N80" s="191"/>
      <c r="O80" s="81" t="s">
        <v>207</v>
      </c>
      <c r="P80" s="82"/>
    </row>
    <row r="81" spans="1:16" s="69" customFormat="1" ht="13.2" x14ac:dyDescent="0.25">
      <c r="A81" s="157" t="s">
        <v>208</v>
      </c>
      <c r="B81" s="158" t="s">
        <v>209</v>
      </c>
      <c r="C81" s="159" t="s">
        <v>210</v>
      </c>
      <c r="D81" s="159"/>
      <c r="E81" s="159"/>
      <c r="F81" s="159"/>
      <c r="G81" s="160">
        <f>IFERROR(G61-(SUM(G54:G60)),"")</f>
        <v>0</v>
      </c>
      <c r="H81" s="161">
        <f>IFERROR(H61-(SUM(H54:H60)),"")</f>
        <v>2.4868995751603507E-14</v>
      </c>
      <c r="I81" s="162">
        <f>IFERROR(I61-(SUM(I54:I60)),"")</f>
        <v>3.1263880373444408E-13</v>
      </c>
      <c r="J81" s="162">
        <f t="shared" ref="J81:L81" si="12">IFERROR(J61-(SUM(J54:J60)),"")</f>
        <v>3.1832314562052488E-12</v>
      </c>
      <c r="K81" s="162">
        <f t="shared" si="12"/>
        <v>-8.2422957348171622E-13</v>
      </c>
      <c r="L81" s="162">
        <f t="shared" si="12"/>
        <v>5.6843418860808015E-14</v>
      </c>
      <c r="M81" s="160">
        <f>IFERROR(M61-(SUM(M54:M60)),"")</f>
        <v>2.7284841053187847E-12</v>
      </c>
      <c r="N81" s="191"/>
      <c r="O81" s="81"/>
      <c r="P81" s="82"/>
    </row>
    <row r="82" spans="1:16" s="69" customFormat="1" ht="13.2" x14ac:dyDescent="0.25">
      <c r="A82" s="157" t="s">
        <v>211</v>
      </c>
      <c r="B82" s="158" t="s">
        <v>212</v>
      </c>
      <c r="C82" s="159" t="s">
        <v>213</v>
      </c>
      <c r="D82" s="159"/>
      <c r="E82" s="159"/>
      <c r="F82" s="159"/>
      <c r="G82" s="160">
        <f>IFERROR(G67-(SUM(G63:G66)),"")</f>
        <v>2.8421709430404007E-13</v>
      </c>
      <c r="H82" s="161">
        <f>IFERROR(H67-(SUM(H63:H66)),"")</f>
        <v>-2.8421709430404007E-14</v>
      </c>
      <c r="I82" s="162">
        <f>IFERROR(I67-(SUM(I63:I66)),"")</f>
        <v>1.7053025658242404E-13</v>
      </c>
      <c r="J82" s="162">
        <f t="shared" ref="J82:L82" si="13">IFERROR(J67-(SUM(J63:J66)),"")</f>
        <v>2.7284841053187847E-12</v>
      </c>
      <c r="K82" s="162">
        <f t="shared" si="13"/>
        <v>3.4106051316484809E-13</v>
      </c>
      <c r="L82" s="162">
        <f t="shared" si="13"/>
        <v>-3.637978807091713E-12</v>
      </c>
      <c r="M82" s="160">
        <f>IFERROR(M67-(SUM(M63:M66)),"")</f>
        <v>0</v>
      </c>
      <c r="N82" s="191"/>
      <c r="O82" s="81"/>
      <c r="P82" s="82"/>
    </row>
    <row r="83" spans="1:16" s="69" customFormat="1" ht="13.2" x14ac:dyDescent="0.25">
      <c r="A83" s="157" t="s">
        <v>214</v>
      </c>
      <c r="B83" s="158" t="s">
        <v>215</v>
      </c>
      <c r="C83" s="159" t="s">
        <v>216</v>
      </c>
      <c r="D83" s="159"/>
      <c r="E83" s="159"/>
      <c r="F83" s="159"/>
      <c r="G83" s="160">
        <f>IFERROR(G69-((G57/(G60+G58+G59+G57))),"")</f>
        <v>0</v>
      </c>
      <c r="H83" s="160">
        <f t="shared" ref="H83:M83" si="14">IFERROR(H69-((H57/(H60+H58+H59+H57))),"")</f>
        <v>-1.1102230246251565E-16</v>
      </c>
      <c r="I83" s="160">
        <f t="shared" si="14"/>
        <v>0</v>
      </c>
      <c r="J83" s="160">
        <f t="shared" si="14"/>
        <v>0</v>
      </c>
      <c r="K83" s="160">
        <f t="shared" si="14"/>
        <v>-1.1102230246251565E-16</v>
      </c>
      <c r="L83" s="160">
        <f t="shared" si="14"/>
        <v>0</v>
      </c>
      <c r="M83" s="160">
        <f t="shared" si="14"/>
        <v>0</v>
      </c>
      <c r="N83" s="191"/>
      <c r="O83" s="501" t="s">
        <v>217</v>
      </c>
      <c r="P83" s="82"/>
    </row>
    <row r="84" spans="1:16" s="69" customFormat="1" ht="13.2" x14ac:dyDescent="0.25">
      <c r="A84" s="157" t="s">
        <v>218</v>
      </c>
      <c r="B84" s="158" t="s">
        <v>219</v>
      </c>
      <c r="C84" s="159" t="s">
        <v>220</v>
      </c>
      <c r="D84" s="159"/>
      <c r="E84" s="159"/>
      <c r="F84" s="159"/>
      <c r="G84" s="206">
        <f>IFERROR(G41-(((G37+G38)*1000000)/((G66+G65)*1000)),"")</f>
        <v>0</v>
      </c>
      <c r="H84" s="161">
        <f>IFERROR(H41-(((H37+H38)*1000000)/((H66+H65)*1000)),"")</f>
        <v>0</v>
      </c>
      <c r="I84" s="162">
        <f>IFERROR(I41-(((I37+I38)*1000000)/((I66+I65)*1000)),"")</f>
        <v>-2.8421709430404007E-14</v>
      </c>
      <c r="J84" s="162">
        <f t="shared" ref="J84:L84" si="15">IFERROR(J41-(((J37+J38)*1000000)/((J66+J65)*1000)),"")</f>
        <v>0</v>
      </c>
      <c r="K84" s="162">
        <f t="shared" si="15"/>
        <v>0</v>
      </c>
      <c r="L84" s="162">
        <f t="shared" si="15"/>
        <v>0</v>
      </c>
      <c r="M84" s="160">
        <f>IFERROR(M41-(((M37+M38)*1000000)/((M66+M65)*1000)),"")</f>
        <v>-2.8421709430404007E-14</v>
      </c>
      <c r="N84" s="191"/>
      <c r="O84" s="81"/>
      <c r="P84" s="82"/>
    </row>
    <row r="85" spans="1:16" s="69" customFormat="1" ht="13.2" x14ac:dyDescent="0.25">
      <c r="A85" s="157" t="s">
        <v>221</v>
      </c>
      <c r="B85" s="158" t="s">
        <v>141</v>
      </c>
      <c r="C85" s="159" t="s">
        <v>222</v>
      </c>
      <c r="D85" s="159"/>
      <c r="E85" s="159"/>
      <c r="F85" s="159"/>
      <c r="G85" s="160">
        <f>IFERROR(G51-(SUM(G45:G50)),"")</f>
        <v>-1.0658141036401503E-14</v>
      </c>
      <c r="H85" s="161">
        <f>IFERROR(H51-(SUM(H45:H50)),"")</f>
        <v>-2.6645352591003757E-15</v>
      </c>
      <c r="I85" s="162">
        <f>IFERROR(I51-(SUM(I45:I50)),"")</f>
        <v>-3.907985046680551E-14</v>
      </c>
      <c r="J85" s="162">
        <f t="shared" ref="J85:L85" si="16">IFERROR(J51-(SUM(J45:J50)),"")</f>
        <v>2.2737367544323206E-13</v>
      </c>
      <c r="K85" s="162">
        <f t="shared" si="16"/>
        <v>4.2632564145606011E-14</v>
      </c>
      <c r="L85" s="162">
        <f t="shared" si="16"/>
        <v>0</v>
      </c>
      <c r="M85" s="160">
        <f>IFERROR(M51-(SUM(M45:M50)),"")</f>
        <v>3.4106051316484809E-13</v>
      </c>
      <c r="N85" s="191"/>
      <c r="O85" s="81"/>
      <c r="P85" s="82"/>
    </row>
    <row r="86" spans="1:16" s="69" customFormat="1" ht="13.8" thickBot="1" x14ac:dyDescent="0.3">
      <c r="A86" s="163" t="s">
        <v>223</v>
      </c>
      <c r="B86" s="164" t="s">
        <v>224</v>
      </c>
      <c r="C86" s="165" t="s">
        <v>225</v>
      </c>
      <c r="D86" s="165"/>
      <c r="E86" s="165"/>
      <c r="F86" s="165"/>
      <c r="G86" s="166">
        <f>IFERROR(G74-((G25-G32)-G73), "")</f>
        <v>0</v>
      </c>
      <c r="H86" s="166">
        <f t="shared" ref="H86:I86" si="17">IFERROR(H74-((H25-H32)-H73), "")</f>
        <v>8.8817841970012523E-16</v>
      </c>
      <c r="I86" s="166">
        <f t="shared" si="17"/>
        <v>3.5527136788005009E-15</v>
      </c>
      <c r="J86" s="166">
        <f t="shared" ref="J86:L86" si="18">IFERROR(J74-((J25-J32)-J73), "")</f>
        <v>4.2632564145606011E-14</v>
      </c>
      <c r="K86" s="166">
        <f t="shared" si="18"/>
        <v>1.4210854715202004E-14</v>
      </c>
      <c r="L86" s="166">
        <f t="shared" si="18"/>
        <v>2.1316282072803006E-14</v>
      </c>
      <c r="M86" s="166">
        <f>IFERROR(M74-((M25-M32)-M73), "")</f>
        <v>-4.5474735088646412E-13</v>
      </c>
      <c r="N86" s="191"/>
      <c r="O86" s="81"/>
      <c r="P86" s="82"/>
    </row>
    <row r="87" spans="1:16" ht="13.8" x14ac:dyDescent="0.25">
      <c r="A87" s="171"/>
      <c r="B87" s="173"/>
      <c r="C87" s="173"/>
      <c r="D87" s="170"/>
      <c r="E87" s="170"/>
      <c r="F87" s="171"/>
      <c r="G87" s="167" t="s">
        <v>226</v>
      </c>
      <c r="H87" s="171"/>
      <c r="I87" s="171"/>
      <c r="J87" s="171"/>
      <c r="K87" s="171"/>
      <c r="L87" s="171"/>
      <c r="M87" s="171"/>
      <c r="N87" s="171"/>
      <c r="O87" s="172"/>
    </row>
    <row r="88" spans="1:16" ht="13.8" x14ac:dyDescent="0.25">
      <c r="A88" s="171"/>
      <c r="B88" s="173"/>
      <c r="C88" s="173"/>
      <c r="D88" s="170"/>
      <c r="E88" s="170"/>
      <c r="F88" s="171"/>
      <c r="G88" s="168" t="s">
        <v>227</v>
      </c>
      <c r="H88" s="171"/>
      <c r="I88" s="171"/>
      <c r="J88" s="171"/>
      <c r="K88" s="171"/>
      <c r="L88" s="171"/>
      <c r="M88" s="171"/>
      <c r="N88" s="171"/>
      <c r="O88" s="172"/>
    </row>
    <row r="89" spans="1:16" ht="13.8" x14ac:dyDescent="0.25">
      <c r="A89" s="171"/>
      <c r="B89" s="173"/>
      <c r="C89" s="118"/>
      <c r="D89" s="170"/>
      <c r="E89" s="170"/>
      <c r="F89" s="171"/>
      <c r="G89" s="168" t="s">
        <v>228</v>
      </c>
      <c r="H89" s="171"/>
      <c r="I89" s="171"/>
      <c r="J89" s="171"/>
      <c r="K89" s="171"/>
      <c r="L89" s="171"/>
      <c r="M89" s="171"/>
      <c r="N89" s="171"/>
      <c r="O89" s="172"/>
    </row>
    <row r="90" spans="1:16" ht="13.8" x14ac:dyDescent="0.25">
      <c r="A90" s="171"/>
      <c r="B90" s="173"/>
      <c r="C90" s="118"/>
      <c r="D90" s="170"/>
      <c r="E90" s="170"/>
      <c r="F90" s="171"/>
      <c r="G90" s="167"/>
      <c r="H90" s="171"/>
      <c r="I90" s="171"/>
      <c r="J90" s="171"/>
      <c r="K90" s="171"/>
      <c r="L90" s="171"/>
      <c r="M90" s="171"/>
      <c r="N90" s="171"/>
      <c r="O90" s="172"/>
    </row>
    <row r="91" spans="1:16" ht="13.8" x14ac:dyDescent="0.25">
      <c r="A91" s="171"/>
      <c r="B91" s="173"/>
      <c r="C91" s="118"/>
      <c r="D91" s="170"/>
      <c r="E91" s="170"/>
      <c r="F91" s="171"/>
      <c r="G91" s="171"/>
      <c r="H91" s="171"/>
      <c r="I91" s="171"/>
      <c r="J91" s="171"/>
      <c r="K91" s="171"/>
      <c r="L91" s="171"/>
      <c r="M91" s="171"/>
      <c r="N91" s="171"/>
      <c r="O91" s="172"/>
    </row>
  </sheetData>
  <mergeCells count="2">
    <mergeCell ref="P39:P41"/>
    <mergeCell ref="P45:P49"/>
  </mergeCells>
  <conditionalFormatting sqref="G77:M80 G84:M86">
    <cfRule type="cellIs" dxfId="7" priority="5" operator="lessThanOrEqual">
      <formula>-0.1</formula>
    </cfRule>
    <cfRule type="cellIs" dxfId="6" priority="6" operator="greaterThanOrEqual">
      <formula>0.1</formula>
    </cfRule>
  </conditionalFormatting>
  <conditionalFormatting sqref="G81:M83">
    <cfRule type="cellIs" dxfId="5" priority="1" operator="lessThanOrEqual">
      <formula>-0.01</formula>
    </cfRule>
    <cfRule type="cellIs" dxfId="4" priority="2" operator="greaterThanOrEqual">
      <formula>0.01</formula>
    </cfRule>
  </conditionalFormatting>
  <pageMargins left="0.70866141732283472" right="0.70866141732283472" top="0.74803149606299213" bottom="0.74803149606299213" header="0.31496062992125984" footer="0.31496062992125984"/>
  <pageSetup paperSize="8" scale="7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4FA33-A60D-4790-950E-293506A0326B}">
  <sheetPr codeName="Sheet5">
    <pageSetUpPr fitToPage="1"/>
  </sheetPr>
  <dimension ref="A1:P91"/>
  <sheetViews>
    <sheetView topLeftCell="A3" zoomScale="80" zoomScaleNormal="80" workbookViewId="0">
      <selection activeCell="G20" sqref="G20"/>
    </sheetView>
  </sheetViews>
  <sheetFormatPr defaultColWidth="9.109375" defaultRowHeight="14.25" customHeight="1" x14ac:dyDescent="0.25"/>
  <cols>
    <col min="1" max="1" width="25.109375" style="66" customWidth="1"/>
    <col min="2" max="2" width="53.6640625" style="74" customWidth="1"/>
    <col min="3" max="3" width="47.44140625" style="74" customWidth="1"/>
    <col min="4" max="4" width="5.88671875" style="65" bestFit="1" customWidth="1"/>
    <col min="5" max="5" width="4.33203125" style="65" bestFit="1" customWidth="1"/>
    <col min="6" max="6" width="11.88671875" style="66" customWidth="1"/>
    <col min="7" max="8" width="10.5546875" style="66" customWidth="1"/>
    <col min="9" max="9" width="12.6640625" style="66" customWidth="1"/>
    <col min="10" max="10" width="11" style="66" customWidth="1"/>
    <col min="11" max="12" width="12.6640625" style="66" customWidth="1"/>
    <col min="13" max="13" width="16.33203125" style="66" customWidth="1"/>
    <col min="14" max="14" width="21.44140625" style="66" customWidth="1"/>
    <col min="15" max="15" width="54.88671875" style="67" customWidth="1"/>
    <col min="16" max="16" width="9.109375" style="68"/>
    <col min="17" max="16384" width="9.109375" style="65"/>
  </cols>
  <sheetData>
    <row r="1" spans="1:16" ht="13.8" x14ac:dyDescent="0.25">
      <c r="A1" s="139" t="s">
        <v>24</v>
      </c>
      <c r="B1" s="169"/>
      <c r="C1" s="169"/>
      <c r="D1" s="170"/>
      <c r="E1" s="170"/>
      <c r="F1" s="171"/>
      <c r="G1" s="171"/>
      <c r="H1" s="171"/>
      <c r="I1" s="171"/>
      <c r="J1" s="171"/>
      <c r="K1" s="171"/>
      <c r="L1" s="171"/>
      <c r="M1" s="171"/>
      <c r="N1" s="171"/>
      <c r="O1" s="172"/>
    </row>
    <row r="2" spans="1:16" ht="13.8" x14ac:dyDescent="0.25">
      <c r="A2" s="167"/>
      <c r="B2" s="169"/>
      <c r="C2" s="169"/>
      <c r="D2" s="170"/>
      <c r="E2" s="170"/>
      <c r="F2" s="171"/>
      <c r="G2" s="171"/>
      <c r="H2" s="171"/>
      <c r="I2" s="171"/>
      <c r="J2" s="171"/>
      <c r="K2" s="171"/>
      <c r="L2" s="171"/>
      <c r="M2" s="171"/>
      <c r="N2" s="171"/>
      <c r="O2" s="172"/>
    </row>
    <row r="3" spans="1:16" ht="13.8" x14ac:dyDescent="0.25">
      <c r="A3" s="70" t="s">
        <v>6</v>
      </c>
      <c r="B3" s="169" t="s">
        <v>7</v>
      </c>
      <c r="C3" s="169"/>
      <c r="D3" s="170"/>
      <c r="E3" s="170"/>
      <c r="F3" s="171"/>
      <c r="G3" s="171"/>
      <c r="H3" s="171"/>
      <c r="I3" s="171"/>
      <c r="J3" s="171"/>
      <c r="K3" s="171"/>
      <c r="L3" s="171"/>
      <c r="M3" s="171"/>
      <c r="N3" s="171"/>
      <c r="O3" s="172"/>
    </row>
    <row r="4" spans="1:16" ht="13.8" x14ac:dyDescent="0.25">
      <c r="A4" s="71" t="s">
        <v>25</v>
      </c>
      <c r="B4" s="207">
        <v>6</v>
      </c>
      <c r="C4" s="169"/>
      <c r="D4" s="170"/>
      <c r="E4" s="170"/>
      <c r="F4" s="171"/>
      <c r="G4" s="171"/>
      <c r="H4" s="171"/>
      <c r="I4" s="171"/>
      <c r="J4" s="171"/>
      <c r="K4" s="171"/>
      <c r="L4" s="171"/>
      <c r="M4" s="171"/>
      <c r="N4" s="171"/>
      <c r="O4" s="172"/>
    </row>
    <row r="5" spans="1:16" ht="13.8" x14ac:dyDescent="0.25">
      <c r="A5" s="70" t="s">
        <v>26</v>
      </c>
      <c r="B5" s="169" t="s">
        <v>9</v>
      </c>
      <c r="C5" s="72"/>
      <c r="D5" s="167"/>
      <c r="E5" s="170"/>
      <c r="F5" s="171"/>
      <c r="G5" s="171"/>
      <c r="H5" s="171"/>
      <c r="I5" s="171"/>
      <c r="J5" s="171"/>
      <c r="K5" s="171"/>
      <c r="L5" s="171"/>
      <c r="M5" s="171"/>
      <c r="N5" s="171"/>
      <c r="O5" s="172"/>
    </row>
    <row r="6" spans="1:16" ht="13.8" x14ac:dyDescent="0.25">
      <c r="A6" s="73" t="s">
        <v>27</v>
      </c>
      <c r="B6" s="4" t="s">
        <v>28</v>
      </c>
      <c r="C6" s="169"/>
      <c r="D6" s="170"/>
      <c r="E6" s="170"/>
      <c r="F6" s="171"/>
      <c r="G6" s="171"/>
      <c r="H6" s="171"/>
      <c r="I6" s="171"/>
      <c r="J6" s="171"/>
      <c r="K6" s="171"/>
      <c r="L6" s="171"/>
      <c r="M6" s="171"/>
      <c r="N6" s="171"/>
      <c r="O6" s="172"/>
    </row>
    <row r="7" spans="1:16" ht="13.8" x14ac:dyDescent="0.25">
      <c r="A7" s="73" t="s">
        <v>29</v>
      </c>
      <c r="B7" s="4" t="s">
        <v>231</v>
      </c>
      <c r="C7" s="169"/>
      <c r="D7" s="170"/>
      <c r="E7" s="170"/>
      <c r="F7" s="171"/>
      <c r="G7" s="171"/>
      <c r="H7" s="171"/>
      <c r="I7" s="171"/>
      <c r="J7" s="171"/>
      <c r="K7" s="171"/>
      <c r="L7" s="171"/>
      <c r="M7" s="171"/>
      <c r="N7" s="171"/>
      <c r="O7" s="172"/>
    </row>
    <row r="8" spans="1:16" ht="13.8" x14ac:dyDescent="0.25">
      <c r="A8" s="171"/>
      <c r="B8" s="173"/>
      <c r="C8" s="169"/>
      <c r="D8" s="170"/>
      <c r="E8" s="170"/>
      <c r="F8" s="171"/>
      <c r="G8" s="174" t="s">
        <v>31</v>
      </c>
      <c r="H8" s="171"/>
      <c r="I8" s="171"/>
      <c r="J8" s="171"/>
      <c r="K8" s="171"/>
      <c r="L8" s="171"/>
      <c r="M8" s="171"/>
      <c r="N8" s="171"/>
      <c r="O8" s="172"/>
    </row>
    <row r="9" spans="1:16" ht="14.4" thickBot="1" x14ac:dyDescent="0.3">
      <c r="A9" s="167"/>
      <c r="B9" s="169"/>
      <c r="C9" s="169"/>
      <c r="D9" s="170"/>
      <c r="E9" s="170"/>
      <c r="F9" s="171"/>
      <c r="G9" s="171"/>
      <c r="H9" s="171"/>
      <c r="I9" s="171"/>
      <c r="J9" s="171"/>
      <c r="K9" s="171"/>
      <c r="L9" s="171"/>
      <c r="M9" s="171"/>
      <c r="N9" s="171"/>
      <c r="O9" s="172"/>
    </row>
    <row r="10" spans="1:16" s="75" customFormat="1" ht="40.200000000000003" thickBot="1" x14ac:dyDescent="0.35">
      <c r="A10" s="244" t="s">
        <v>32</v>
      </c>
      <c r="B10" s="245" t="s">
        <v>33</v>
      </c>
      <c r="C10" s="245" t="s">
        <v>34</v>
      </c>
      <c r="D10" s="245" t="s">
        <v>35</v>
      </c>
      <c r="E10" s="245" t="s">
        <v>36</v>
      </c>
      <c r="F10" s="246" t="s">
        <v>37</v>
      </c>
      <c r="G10" s="247" t="s">
        <v>38</v>
      </c>
      <c r="H10" s="248" t="s">
        <v>39</v>
      </c>
      <c r="I10" s="248" t="s">
        <v>40</v>
      </c>
      <c r="J10" s="248" t="s">
        <v>41</v>
      </c>
      <c r="K10" s="248" t="s">
        <v>42</v>
      </c>
      <c r="L10" s="248" t="s">
        <v>43</v>
      </c>
      <c r="M10" s="246" t="s">
        <v>44</v>
      </c>
      <c r="N10" s="249" t="s">
        <v>45</v>
      </c>
      <c r="O10" s="246" t="s">
        <v>46</v>
      </c>
    </row>
    <row r="11" spans="1:16" s="119" customFormat="1" ht="13.8" x14ac:dyDescent="0.25">
      <c r="A11" s="175"/>
      <c r="B11" s="76" t="s">
        <v>47</v>
      </c>
      <c r="C11" s="76"/>
      <c r="D11" s="121"/>
      <c r="E11" s="121"/>
      <c r="F11" s="176"/>
      <c r="G11" s="221"/>
      <c r="H11" s="222"/>
      <c r="I11" s="222"/>
      <c r="J11" s="223"/>
      <c r="K11" s="223"/>
      <c r="L11" s="223"/>
      <c r="M11" s="223"/>
      <c r="N11" s="180"/>
      <c r="O11" s="181"/>
      <c r="P11" s="120"/>
    </row>
    <row r="12" spans="1:16" s="119" customFormat="1" ht="13.8" x14ac:dyDescent="0.25">
      <c r="A12" s="146"/>
      <c r="B12" s="78" t="s">
        <v>48</v>
      </c>
      <c r="C12" s="78"/>
      <c r="D12" s="122"/>
      <c r="E12" s="122"/>
      <c r="F12" s="182"/>
      <c r="G12" s="224"/>
      <c r="H12" s="225"/>
      <c r="I12" s="225"/>
      <c r="J12" s="226"/>
      <c r="K12" s="226"/>
      <c r="L12" s="226"/>
      <c r="M12" s="226"/>
      <c r="N12" s="186"/>
      <c r="O12" s="187"/>
      <c r="P12" s="120"/>
    </row>
    <row r="13" spans="1:16" s="524" customFormat="1" ht="30" customHeight="1" x14ac:dyDescent="0.25">
      <c r="A13" s="516" t="s">
        <v>49</v>
      </c>
      <c r="B13" s="504" t="s">
        <v>50</v>
      </c>
      <c r="C13" s="505" t="s">
        <v>51</v>
      </c>
      <c r="D13" s="517" t="s">
        <v>52</v>
      </c>
      <c r="E13" s="518" t="s">
        <v>53</v>
      </c>
      <c r="F13" s="519" t="s">
        <v>54</v>
      </c>
      <c r="G13" s="520">
        <v>65.695854022998006</v>
      </c>
      <c r="H13" s="521">
        <v>16.495287142857144</v>
      </c>
      <c r="I13" s="521">
        <v>138.0874603606224</v>
      </c>
      <c r="J13" s="522">
        <f>DYAA!J13</f>
        <v>2156.2399743961992</v>
      </c>
      <c r="K13" s="522">
        <v>180.61986772328189</v>
      </c>
      <c r="L13" s="522">
        <v>319.78640381309117</v>
      </c>
      <c r="M13" s="522">
        <f t="shared" ref="M13:M25" si="0">SUM(G13:L13)</f>
        <v>2876.9248474590495</v>
      </c>
      <c r="N13" s="523" t="s">
        <v>256</v>
      </c>
      <c r="O13" s="515" t="s">
        <v>230</v>
      </c>
      <c r="P13" s="82"/>
    </row>
    <row r="14" spans="1:16" s="69" customFormat="1" ht="30" customHeight="1" x14ac:dyDescent="0.25">
      <c r="A14" s="84" t="s">
        <v>55</v>
      </c>
      <c r="B14" s="508" t="s">
        <v>56</v>
      </c>
      <c r="C14" s="505" t="s">
        <v>57</v>
      </c>
      <c r="D14" s="506" t="s">
        <v>52</v>
      </c>
      <c r="E14" s="509" t="s">
        <v>53</v>
      </c>
      <c r="F14" s="410" t="s">
        <v>54</v>
      </c>
      <c r="G14" s="525">
        <v>0</v>
      </c>
      <c r="H14" s="526">
        <v>0.69</v>
      </c>
      <c r="I14" s="526">
        <v>0</v>
      </c>
      <c r="J14" s="527">
        <v>0</v>
      </c>
      <c r="K14" s="527">
        <v>0</v>
      </c>
      <c r="L14" s="527">
        <v>4.25</v>
      </c>
      <c r="M14" s="507">
        <f t="shared" si="0"/>
        <v>4.9399999999999995</v>
      </c>
      <c r="N14" s="80" t="s">
        <v>256</v>
      </c>
      <c r="O14" s="515" t="s">
        <v>324</v>
      </c>
      <c r="P14" s="82"/>
    </row>
    <row r="15" spans="1:16" s="69" customFormat="1" ht="30" customHeight="1" x14ac:dyDescent="0.25">
      <c r="A15" s="84" t="s">
        <v>58</v>
      </c>
      <c r="B15" s="420" t="s">
        <v>59</v>
      </c>
      <c r="C15" s="505" t="s">
        <v>57</v>
      </c>
      <c r="D15" s="506" t="s">
        <v>52</v>
      </c>
      <c r="E15" s="509" t="s">
        <v>53</v>
      </c>
      <c r="F15" s="410" t="s">
        <v>54</v>
      </c>
      <c r="G15" s="525">
        <v>0</v>
      </c>
      <c r="H15" s="526">
        <v>0</v>
      </c>
      <c r="I15" s="526">
        <v>0</v>
      </c>
      <c r="J15" s="527">
        <v>0</v>
      </c>
      <c r="K15" s="527">
        <v>0</v>
      </c>
      <c r="L15" s="527">
        <v>0</v>
      </c>
      <c r="M15" s="507">
        <f t="shared" si="0"/>
        <v>0</v>
      </c>
      <c r="N15" s="80" t="s">
        <v>256</v>
      </c>
      <c r="O15" s="515" t="s">
        <v>324</v>
      </c>
      <c r="P15" s="82"/>
    </row>
    <row r="16" spans="1:16" s="69" customFormat="1" ht="30" customHeight="1" x14ac:dyDescent="0.25">
      <c r="A16" s="84" t="s">
        <v>60</v>
      </c>
      <c r="B16" s="508" t="s">
        <v>61</v>
      </c>
      <c r="C16" s="505" t="s">
        <v>57</v>
      </c>
      <c r="D16" s="506" t="s">
        <v>52</v>
      </c>
      <c r="E16" s="509" t="s">
        <v>53</v>
      </c>
      <c r="F16" s="410" t="s">
        <v>54</v>
      </c>
      <c r="G16" s="525">
        <v>0</v>
      </c>
      <c r="H16" s="526">
        <v>0</v>
      </c>
      <c r="I16" s="526">
        <v>0.69</v>
      </c>
      <c r="J16" s="527">
        <v>0</v>
      </c>
      <c r="K16" s="527">
        <v>4.25</v>
      </c>
      <c r="L16" s="527">
        <v>0</v>
      </c>
      <c r="M16" s="507">
        <f t="shared" si="0"/>
        <v>4.9399999999999995</v>
      </c>
      <c r="N16" s="80" t="s">
        <v>256</v>
      </c>
      <c r="O16" s="515" t="s">
        <v>324</v>
      </c>
      <c r="P16" s="82"/>
    </row>
    <row r="17" spans="1:16" s="69" customFormat="1" ht="30" customHeight="1" x14ac:dyDescent="0.25">
      <c r="A17" s="84" t="s">
        <v>62</v>
      </c>
      <c r="B17" s="420" t="s">
        <v>63</v>
      </c>
      <c r="C17" s="505" t="s">
        <v>57</v>
      </c>
      <c r="D17" s="86" t="s">
        <v>52</v>
      </c>
      <c r="E17" s="509" t="s">
        <v>53</v>
      </c>
      <c r="F17" s="410" t="s">
        <v>54</v>
      </c>
      <c r="G17" s="525">
        <v>0</v>
      </c>
      <c r="H17" s="526">
        <v>0</v>
      </c>
      <c r="I17" s="526">
        <v>0</v>
      </c>
      <c r="J17" s="527">
        <v>0</v>
      </c>
      <c r="K17" s="527">
        <v>0</v>
      </c>
      <c r="L17" s="527">
        <v>0</v>
      </c>
      <c r="M17" s="507">
        <f t="shared" si="0"/>
        <v>0</v>
      </c>
      <c r="N17" s="80" t="s">
        <v>256</v>
      </c>
      <c r="O17" s="515" t="s">
        <v>324</v>
      </c>
      <c r="P17" s="82"/>
    </row>
    <row r="18" spans="1:16" s="69" customFormat="1" ht="30" customHeight="1" x14ac:dyDescent="0.5">
      <c r="A18" s="510" t="s">
        <v>64</v>
      </c>
      <c r="B18" s="508" t="s">
        <v>65</v>
      </c>
      <c r="C18" s="505" t="s">
        <v>66</v>
      </c>
      <c r="D18" s="506" t="s">
        <v>52</v>
      </c>
      <c r="E18" s="509" t="s">
        <v>53</v>
      </c>
      <c r="F18" s="410" t="s">
        <v>54</v>
      </c>
      <c r="G18" s="525">
        <v>0</v>
      </c>
      <c r="H18" s="526">
        <v>0</v>
      </c>
      <c r="I18" s="526">
        <v>0</v>
      </c>
      <c r="J18" s="527">
        <v>0</v>
      </c>
      <c r="K18" s="527">
        <v>0</v>
      </c>
      <c r="L18" s="527">
        <v>0</v>
      </c>
      <c r="M18" s="507">
        <f t="shared" si="0"/>
        <v>0</v>
      </c>
      <c r="N18" s="80" t="s">
        <v>256</v>
      </c>
      <c r="O18" s="515" t="s">
        <v>324</v>
      </c>
      <c r="P18" s="82"/>
    </row>
    <row r="19" spans="1:16" s="69" customFormat="1" ht="30" customHeight="1" x14ac:dyDescent="0.5">
      <c r="A19" s="511" t="s">
        <v>67</v>
      </c>
      <c r="B19" s="420" t="s">
        <v>68</v>
      </c>
      <c r="C19" s="505" t="s">
        <v>66</v>
      </c>
      <c r="D19" s="506" t="s">
        <v>52</v>
      </c>
      <c r="E19" s="509" t="s">
        <v>53</v>
      </c>
      <c r="F19" s="410" t="s">
        <v>54</v>
      </c>
      <c r="G19" s="525">
        <v>0</v>
      </c>
      <c r="H19" s="526">
        <v>0</v>
      </c>
      <c r="I19" s="526">
        <v>0</v>
      </c>
      <c r="J19" s="527">
        <v>0</v>
      </c>
      <c r="K19" s="527">
        <v>0</v>
      </c>
      <c r="L19" s="527">
        <v>0</v>
      </c>
      <c r="M19" s="507">
        <f t="shared" si="0"/>
        <v>0</v>
      </c>
      <c r="N19" s="80" t="s">
        <v>316</v>
      </c>
      <c r="O19" s="515" t="s">
        <v>324</v>
      </c>
      <c r="P19" s="82"/>
    </row>
    <row r="20" spans="1:16" s="69" customFormat="1" ht="30" customHeight="1" x14ac:dyDescent="0.5">
      <c r="A20" s="511" t="s">
        <v>69</v>
      </c>
      <c r="B20" s="508" t="s">
        <v>70</v>
      </c>
      <c r="C20" s="505" t="s">
        <v>66</v>
      </c>
      <c r="D20" s="506" t="s">
        <v>52</v>
      </c>
      <c r="E20" s="509" t="s">
        <v>53</v>
      </c>
      <c r="F20" s="410" t="s">
        <v>54</v>
      </c>
      <c r="G20" s="525">
        <v>0</v>
      </c>
      <c r="H20" s="526">
        <v>0</v>
      </c>
      <c r="I20" s="526">
        <v>0</v>
      </c>
      <c r="J20" s="527">
        <v>2</v>
      </c>
      <c r="K20" s="527">
        <v>0</v>
      </c>
      <c r="L20" s="527">
        <v>0</v>
      </c>
      <c r="M20" s="507">
        <f t="shared" si="0"/>
        <v>2</v>
      </c>
      <c r="N20" s="80" t="s">
        <v>256</v>
      </c>
      <c r="O20" s="515" t="s">
        <v>324</v>
      </c>
      <c r="P20" s="82"/>
    </row>
    <row r="21" spans="1:16" s="69" customFormat="1" ht="46.5" customHeight="1" x14ac:dyDescent="0.5">
      <c r="A21" s="511" t="s">
        <v>71</v>
      </c>
      <c r="B21" s="420" t="s">
        <v>72</v>
      </c>
      <c r="C21" s="505" t="s">
        <v>66</v>
      </c>
      <c r="D21" s="506" t="s">
        <v>52</v>
      </c>
      <c r="E21" s="509" t="s">
        <v>53</v>
      </c>
      <c r="F21" s="410" t="s">
        <v>73</v>
      </c>
      <c r="G21" s="525">
        <v>2.27</v>
      </c>
      <c r="H21" s="526">
        <v>0</v>
      </c>
      <c r="I21" s="526">
        <v>0.37</v>
      </c>
      <c r="J21" s="527">
        <v>18.53</v>
      </c>
      <c r="K21" s="527">
        <v>2.17</v>
      </c>
      <c r="L21" s="527">
        <v>3.01</v>
      </c>
      <c r="M21" s="507">
        <f t="shared" si="0"/>
        <v>26.35</v>
      </c>
      <c r="N21" s="80" t="s">
        <v>256</v>
      </c>
      <c r="O21" s="515" t="s">
        <v>303</v>
      </c>
      <c r="P21" s="82"/>
    </row>
    <row r="22" spans="1:16" s="69" customFormat="1" ht="15.6" x14ac:dyDescent="0.25">
      <c r="A22" s="97" t="s">
        <v>74</v>
      </c>
      <c r="B22" s="508" t="s">
        <v>75</v>
      </c>
      <c r="C22" s="85" t="s">
        <v>51</v>
      </c>
      <c r="D22" s="86" t="s">
        <v>52</v>
      </c>
      <c r="E22" s="509" t="s">
        <v>53</v>
      </c>
      <c r="F22" s="410" t="s">
        <v>54</v>
      </c>
      <c r="G22" s="220">
        <v>0</v>
      </c>
      <c r="H22" s="297">
        <v>0</v>
      </c>
      <c r="I22" s="297">
        <v>0</v>
      </c>
      <c r="J22" s="285">
        <v>0</v>
      </c>
      <c r="K22" s="285">
        <v>0</v>
      </c>
      <c r="L22" s="285">
        <v>0</v>
      </c>
      <c r="M22" s="285">
        <f t="shared" si="0"/>
        <v>0</v>
      </c>
      <c r="N22" s="80" t="s">
        <v>256</v>
      </c>
      <c r="O22" s="81"/>
      <c r="P22" s="82"/>
    </row>
    <row r="23" spans="1:16" s="69" customFormat="1" ht="26.4" x14ac:dyDescent="0.25">
      <c r="A23" s="84" t="s">
        <v>76</v>
      </c>
      <c r="B23" s="408" t="s">
        <v>77</v>
      </c>
      <c r="C23" s="85" t="s">
        <v>78</v>
      </c>
      <c r="D23" s="86" t="s">
        <v>52</v>
      </c>
      <c r="E23" s="409" t="s">
        <v>53</v>
      </c>
      <c r="F23" s="410" t="s">
        <v>54</v>
      </c>
      <c r="G23" s="284">
        <v>71.630559464957315</v>
      </c>
      <c r="H23" s="288">
        <v>21.59</v>
      </c>
      <c r="I23" s="288">
        <v>146.32000000000002</v>
      </c>
      <c r="J23" s="288">
        <v>2161.62</v>
      </c>
      <c r="K23" s="288">
        <v>194.83</v>
      </c>
      <c r="L23" s="288">
        <v>354.30349019607849</v>
      </c>
      <c r="M23" s="289">
        <f t="shared" si="0"/>
        <v>2950.2940496610358</v>
      </c>
      <c r="N23" s="191" t="s">
        <v>313</v>
      </c>
      <c r="O23" s="81"/>
      <c r="P23" s="82"/>
    </row>
    <row r="24" spans="1:16" s="69" customFormat="1" ht="39" customHeight="1" x14ac:dyDescent="0.25">
      <c r="A24" s="84" t="s">
        <v>79</v>
      </c>
      <c r="B24" s="411" t="s">
        <v>80</v>
      </c>
      <c r="C24" s="85" t="s">
        <v>81</v>
      </c>
      <c r="D24" s="86" t="s">
        <v>52</v>
      </c>
      <c r="E24" s="409" t="s">
        <v>53</v>
      </c>
      <c r="F24" s="410" t="s">
        <v>54</v>
      </c>
      <c r="G24" s="284">
        <v>66.72</v>
      </c>
      <c r="H24" s="284">
        <v>21.23</v>
      </c>
      <c r="I24" s="284">
        <v>141.19999999999999</v>
      </c>
      <c r="J24" s="284">
        <v>2101.3199999999997</v>
      </c>
      <c r="K24" s="284">
        <v>186.75</v>
      </c>
      <c r="L24" s="284">
        <v>351.66</v>
      </c>
      <c r="M24" s="289">
        <f t="shared" si="0"/>
        <v>2868.8799999999997</v>
      </c>
      <c r="N24" s="191" t="s">
        <v>314</v>
      </c>
      <c r="O24" s="81"/>
      <c r="P24" s="82"/>
    </row>
    <row r="25" spans="1:16" s="69" customFormat="1" ht="74.400000000000006" customHeight="1" x14ac:dyDescent="0.25">
      <c r="A25" s="87" t="s">
        <v>82</v>
      </c>
      <c r="B25" s="412" t="s">
        <v>83</v>
      </c>
      <c r="C25" s="192" t="s">
        <v>84</v>
      </c>
      <c r="D25" s="88" t="s">
        <v>52</v>
      </c>
      <c r="E25" s="413" t="s">
        <v>53</v>
      </c>
      <c r="F25" s="410" t="s">
        <v>54</v>
      </c>
      <c r="G25" s="284">
        <f>G24+SUM(G14,G15,G18,G19)-SUM(G16,G17,G20,G21)</f>
        <v>64.45</v>
      </c>
      <c r="H25" s="284">
        <f t="shared" ref="H25:K25" si="1">H24+SUM(H14,H15,H18,H19)-SUM(H16,H17,H20,H21)</f>
        <v>21.92</v>
      </c>
      <c r="I25" s="284">
        <f t="shared" si="1"/>
        <v>140.13999999999999</v>
      </c>
      <c r="J25" s="284">
        <f t="shared" si="1"/>
        <v>2080.7899999999995</v>
      </c>
      <c r="K25" s="284">
        <f t="shared" si="1"/>
        <v>180.33</v>
      </c>
      <c r="L25" s="284">
        <f>L24+SUM(L14,L15,L18,L19)-SUM(L16,L17,L20,L21)</f>
        <v>352.90000000000003</v>
      </c>
      <c r="M25" s="289">
        <f t="shared" si="0"/>
        <v>2840.5299999999993</v>
      </c>
      <c r="N25" s="191" t="s">
        <v>314</v>
      </c>
      <c r="O25" s="81"/>
      <c r="P25" s="82"/>
    </row>
    <row r="26" spans="1:16" s="70" customFormat="1" ht="13.2" x14ac:dyDescent="0.25">
      <c r="A26" s="89"/>
      <c r="B26" s="414" t="s">
        <v>85</v>
      </c>
      <c r="C26" s="90"/>
      <c r="D26" s="124"/>
      <c r="E26" s="415"/>
      <c r="F26" s="416"/>
      <c r="G26" s="211"/>
      <c r="H26" s="212"/>
      <c r="I26" s="212"/>
      <c r="J26" s="213"/>
      <c r="K26" s="213"/>
      <c r="L26" s="213"/>
      <c r="M26" s="213"/>
      <c r="N26" s="125"/>
      <c r="O26" s="126"/>
      <c r="P26" s="123"/>
    </row>
    <row r="27" spans="1:16" s="69" customFormat="1" ht="66" x14ac:dyDescent="0.25">
      <c r="A27" s="84" t="s">
        <v>86</v>
      </c>
      <c r="B27" s="91" t="s">
        <v>87</v>
      </c>
      <c r="C27" s="91" t="s">
        <v>51</v>
      </c>
      <c r="D27" s="83" t="s">
        <v>52</v>
      </c>
      <c r="E27" s="83" t="s">
        <v>53</v>
      </c>
      <c r="F27" s="92" t="s">
        <v>54</v>
      </c>
      <c r="G27" s="293">
        <v>0</v>
      </c>
      <c r="H27" s="294">
        <v>0</v>
      </c>
      <c r="I27" s="294">
        <v>0</v>
      </c>
      <c r="J27" s="295">
        <v>0</v>
      </c>
      <c r="K27" s="295">
        <v>0</v>
      </c>
      <c r="L27" s="295">
        <v>0</v>
      </c>
      <c r="M27" s="295">
        <f>SUM(G27:L27)</f>
        <v>0</v>
      </c>
      <c r="N27" s="80" t="s">
        <v>256</v>
      </c>
      <c r="O27" s="81" t="s">
        <v>310</v>
      </c>
      <c r="P27" s="82"/>
    </row>
    <row r="28" spans="1:16" s="69" customFormat="1" ht="15.6" x14ac:dyDescent="0.25">
      <c r="A28" s="93" t="s">
        <v>88</v>
      </c>
      <c r="B28" s="94" t="s">
        <v>89</v>
      </c>
      <c r="C28" s="94" t="s">
        <v>51</v>
      </c>
      <c r="D28" s="83" t="s">
        <v>52</v>
      </c>
      <c r="E28" s="83" t="s">
        <v>53</v>
      </c>
      <c r="F28" s="193" t="s">
        <v>54</v>
      </c>
      <c r="G28" s="284">
        <v>4.91</v>
      </c>
      <c r="H28" s="288">
        <v>0.36</v>
      </c>
      <c r="I28" s="288">
        <v>5.12</v>
      </c>
      <c r="J28" s="289">
        <v>60.3</v>
      </c>
      <c r="K28" s="289">
        <v>8.08</v>
      </c>
      <c r="L28" s="289">
        <v>2.64</v>
      </c>
      <c r="M28" s="289">
        <f>SUM(G28:L28)</f>
        <v>81.41</v>
      </c>
      <c r="N28" s="191" t="s">
        <v>315</v>
      </c>
      <c r="O28" s="81" t="s">
        <v>311</v>
      </c>
      <c r="P28" s="82"/>
    </row>
    <row r="29" spans="1:16" s="69" customFormat="1" ht="26.4" x14ac:dyDescent="0.25">
      <c r="A29" s="355" t="s">
        <v>90</v>
      </c>
      <c r="B29" s="356" t="s">
        <v>91</v>
      </c>
      <c r="C29" s="356" t="s">
        <v>92</v>
      </c>
      <c r="D29" s="357" t="s">
        <v>52</v>
      </c>
      <c r="E29" s="357" t="s">
        <v>53</v>
      </c>
      <c r="F29" s="358" t="s">
        <v>93</v>
      </c>
      <c r="G29" s="351"/>
      <c r="H29" s="352"/>
      <c r="I29" s="352"/>
      <c r="J29" s="353"/>
      <c r="K29" s="353"/>
      <c r="L29" s="353"/>
      <c r="M29" s="353">
        <f>SUM(G29:L29)</f>
        <v>0</v>
      </c>
      <c r="N29" s="191" t="s">
        <v>256</v>
      </c>
      <c r="O29" s="81"/>
      <c r="P29" s="82"/>
    </row>
    <row r="30" spans="1:16" s="69" customFormat="1" ht="27" thickBot="1" x14ac:dyDescent="0.3">
      <c r="A30" s="359" t="s">
        <v>94</v>
      </c>
      <c r="B30" s="360" t="s">
        <v>95</v>
      </c>
      <c r="C30" s="360" t="s">
        <v>92</v>
      </c>
      <c r="D30" s="361" t="s">
        <v>52</v>
      </c>
      <c r="E30" s="361" t="s">
        <v>53</v>
      </c>
      <c r="F30" s="362" t="s">
        <v>93</v>
      </c>
      <c r="G30" s="363"/>
      <c r="H30" s="364"/>
      <c r="I30" s="364"/>
      <c r="J30" s="365"/>
      <c r="K30" s="365"/>
      <c r="L30" s="365"/>
      <c r="M30" s="365">
        <f>SUM(G30:L30)</f>
        <v>0</v>
      </c>
      <c r="N30" s="250" t="s">
        <v>256</v>
      </c>
      <c r="O30" s="95"/>
      <c r="P30" s="82"/>
    </row>
    <row r="31" spans="1:16" s="70" customFormat="1" ht="13.2" x14ac:dyDescent="0.25">
      <c r="A31" s="127"/>
      <c r="B31" s="96" t="s">
        <v>96</v>
      </c>
      <c r="C31" s="96"/>
      <c r="D31" s="128"/>
      <c r="E31" s="128"/>
      <c r="F31" s="141"/>
      <c r="G31" s="214"/>
      <c r="H31" s="215"/>
      <c r="I31" s="215"/>
      <c r="J31" s="216"/>
      <c r="K31" s="216"/>
      <c r="L31" s="216"/>
      <c r="M31" s="216"/>
      <c r="N31" s="137"/>
      <c r="O31" s="129"/>
      <c r="P31" s="123"/>
    </row>
    <row r="32" spans="1:16" s="69" customFormat="1" ht="52.8" x14ac:dyDescent="0.25">
      <c r="A32" s="84" t="s">
        <v>97</v>
      </c>
      <c r="B32" s="94" t="s">
        <v>98</v>
      </c>
      <c r="C32" s="94" t="s">
        <v>99</v>
      </c>
      <c r="D32" s="83" t="s">
        <v>52</v>
      </c>
      <c r="E32" s="83" t="s">
        <v>53</v>
      </c>
      <c r="F32" s="193" t="s">
        <v>54</v>
      </c>
      <c r="G32" s="313">
        <v>61.41</v>
      </c>
      <c r="H32" s="288">
        <v>18.690000000000001</v>
      </c>
      <c r="I32" s="288">
        <v>120.58</v>
      </c>
      <c r="J32" s="288">
        <f>DYAA!J32</f>
        <v>1936.07</v>
      </c>
      <c r="K32" s="288">
        <v>173.04</v>
      </c>
      <c r="L32" s="288">
        <v>342.35</v>
      </c>
      <c r="M32" s="289">
        <f>SUM(G32:L32)</f>
        <v>2652.14</v>
      </c>
      <c r="N32" s="191" t="s">
        <v>317</v>
      </c>
      <c r="O32" s="81" t="s">
        <v>312</v>
      </c>
      <c r="P32" s="82"/>
    </row>
    <row r="33" spans="1:16" s="69" customFormat="1" ht="15.6" x14ac:dyDescent="0.25">
      <c r="A33" s="349" t="s">
        <v>100</v>
      </c>
      <c r="B33" s="368" t="s">
        <v>101</v>
      </c>
      <c r="C33" s="368" t="s">
        <v>102</v>
      </c>
      <c r="D33" s="369" t="s">
        <v>52</v>
      </c>
      <c r="E33" s="369" t="s">
        <v>53</v>
      </c>
      <c r="F33" s="370" t="s">
        <v>73</v>
      </c>
      <c r="G33" s="351"/>
      <c r="H33" s="352"/>
      <c r="I33" s="352"/>
      <c r="J33" s="353"/>
      <c r="K33" s="353"/>
      <c r="L33" s="353"/>
      <c r="M33" s="353">
        <f>SUM(G33:L33)</f>
        <v>0</v>
      </c>
      <c r="N33" s="191" t="s">
        <v>256</v>
      </c>
      <c r="O33" s="81"/>
      <c r="P33" s="82"/>
    </row>
    <row r="34" spans="1:16" s="70" customFormat="1" ht="13.2" x14ac:dyDescent="0.25">
      <c r="A34" s="98"/>
      <c r="B34" s="99" t="s">
        <v>103</v>
      </c>
      <c r="C34" s="130"/>
      <c r="D34" s="130"/>
      <c r="E34" s="130"/>
      <c r="F34" s="142"/>
      <c r="G34" s="211"/>
      <c r="H34" s="212"/>
      <c r="I34" s="212"/>
      <c r="J34" s="213"/>
      <c r="K34" s="213"/>
      <c r="L34" s="213"/>
      <c r="M34" s="213"/>
      <c r="N34" s="125"/>
      <c r="O34" s="126"/>
      <c r="P34" s="123"/>
    </row>
    <row r="35" spans="1:16" s="69" customFormat="1" ht="15.6" x14ac:dyDescent="0.25">
      <c r="A35" s="100" t="s">
        <v>104</v>
      </c>
      <c r="B35" s="101" t="s">
        <v>105</v>
      </c>
      <c r="C35" s="85" t="s">
        <v>51</v>
      </c>
      <c r="D35" s="86" t="s">
        <v>52</v>
      </c>
      <c r="E35" s="102" t="s">
        <v>53</v>
      </c>
      <c r="F35" s="195" t="s">
        <v>54</v>
      </c>
      <c r="G35" s="313">
        <v>9.7929086647167178</v>
      </c>
      <c r="H35" s="288">
        <v>3.1699732384902184</v>
      </c>
      <c r="I35" s="288">
        <v>10.196447666436406</v>
      </c>
      <c r="J35" s="288">
        <f>DYAA!J35</f>
        <v>311.13330751832598</v>
      </c>
      <c r="K35" s="288">
        <v>12.26807507487842</v>
      </c>
      <c r="L35" s="288">
        <v>50.856327498527932</v>
      </c>
      <c r="M35" s="289">
        <f>SUM(G35:L35)</f>
        <v>397.41703966137567</v>
      </c>
      <c r="N35" s="191" t="s">
        <v>256</v>
      </c>
      <c r="O35" s="81"/>
      <c r="P35" s="82"/>
    </row>
    <row r="36" spans="1:16" s="69" customFormat="1" ht="15.6" x14ac:dyDescent="0.25">
      <c r="A36" s="417" t="s">
        <v>106</v>
      </c>
      <c r="B36" s="408" t="s">
        <v>107</v>
      </c>
      <c r="C36" s="85" t="s">
        <v>51</v>
      </c>
      <c r="D36" s="86" t="s">
        <v>52</v>
      </c>
      <c r="E36" s="418" t="s">
        <v>53</v>
      </c>
      <c r="F36" s="419" t="s">
        <v>54</v>
      </c>
      <c r="G36" s="313">
        <v>0.22601181094057601</v>
      </c>
      <c r="H36" s="288">
        <v>8.8393303638104201E-2</v>
      </c>
      <c r="I36" s="288">
        <v>0.15342232713663401</v>
      </c>
      <c r="J36" s="288">
        <f>DYAA!J36</f>
        <v>11.2644610234745</v>
      </c>
      <c r="K36" s="288">
        <v>0.179774375617828</v>
      </c>
      <c r="L36" s="288">
        <v>0.72097305407996404</v>
      </c>
      <c r="M36" s="289">
        <f>SUM(G36:L36)</f>
        <v>12.633035894887607</v>
      </c>
      <c r="N36" s="191" t="s">
        <v>256</v>
      </c>
      <c r="O36" s="81"/>
      <c r="P36" s="82"/>
    </row>
    <row r="37" spans="1:16" s="69" customFormat="1" ht="15.6" x14ac:dyDescent="0.25">
      <c r="A37" s="417" t="s">
        <v>108</v>
      </c>
      <c r="B37" s="420" t="s">
        <v>109</v>
      </c>
      <c r="C37" s="85" t="s">
        <v>51</v>
      </c>
      <c r="D37" s="86" t="s">
        <v>52</v>
      </c>
      <c r="E37" s="418" t="s">
        <v>53</v>
      </c>
      <c r="F37" s="419" t="s">
        <v>54</v>
      </c>
      <c r="G37" s="313">
        <v>17.140844015898701</v>
      </c>
      <c r="H37" s="288">
        <v>6.4250722776744702</v>
      </c>
      <c r="I37" s="288">
        <v>40.947806691982301</v>
      </c>
      <c r="J37" s="288">
        <f>DYAA!J37</f>
        <v>565.13170185628906</v>
      </c>
      <c r="K37" s="288">
        <v>49.2443232910408</v>
      </c>
      <c r="L37" s="288">
        <v>130.210752197207</v>
      </c>
      <c r="M37" s="289">
        <f>SUM(G37:L37)</f>
        <v>809.10050033009225</v>
      </c>
      <c r="N37" s="191" t="s">
        <v>256</v>
      </c>
      <c r="O37" s="81"/>
      <c r="P37" s="82"/>
    </row>
    <row r="38" spans="1:16" s="69" customFormat="1" ht="15.6" x14ac:dyDescent="0.25">
      <c r="A38" s="421" t="s">
        <v>110</v>
      </c>
      <c r="B38" s="422" t="s">
        <v>111</v>
      </c>
      <c r="C38" s="103" t="s">
        <v>51</v>
      </c>
      <c r="D38" s="86" t="s">
        <v>52</v>
      </c>
      <c r="E38" s="418" t="s">
        <v>53</v>
      </c>
      <c r="F38" s="419" t="s">
        <v>54</v>
      </c>
      <c r="G38" s="313">
        <v>13.520220969523701</v>
      </c>
      <c r="H38" s="288">
        <v>3.5741427748177501</v>
      </c>
      <c r="I38" s="288">
        <v>39.336210889373902</v>
      </c>
      <c r="J38" s="288">
        <f>DYAA!J38</f>
        <v>568.30886209942696</v>
      </c>
      <c r="K38" s="288">
        <v>59.952697475415697</v>
      </c>
      <c r="L38" s="288">
        <v>72.385117517450297</v>
      </c>
      <c r="M38" s="289">
        <f>SUM(G38:L38)</f>
        <v>757.07725172600829</v>
      </c>
      <c r="N38" s="191" t="s">
        <v>256</v>
      </c>
      <c r="O38" s="81"/>
      <c r="P38" s="82"/>
    </row>
    <row r="39" spans="1:16" s="69" customFormat="1" ht="39.6" x14ac:dyDescent="0.25">
      <c r="A39" s="421" t="s">
        <v>112</v>
      </c>
      <c r="B39" s="422" t="s">
        <v>113</v>
      </c>
      <c r="C39" s="103" t="s">
        <v>114</v>
      </c>
      <c r="D39" s="86" t="s">
        <v>115</v>
      </c>
      <c r="E39" s="418" t="s">
        <v>116</v>
      </c>
      <c r="F39" s="419" t="s">
        <v>54</v>
      </c>
      <c r="G39" s="498">
        <v>164.86009919695201</v>
      </c>
      <c r="H39" s="499">
        <v>182.40161752189701</v>
      </c>
      <c r="I39" s="499">
        <v>168.31719412112099</v>
      </c>
      <c r="J39" s="539">
        <f>DYAA!J39</f>
        <v>120.48924604925401</v>
      </c>
      <c r="K39" s="499">
        <v>171.15696688472599</v>
      </c>
      <c r="L39" s="499">
        <v>170.11200981774999</v>
      </c>
      <c r="M39" s="512">
        <f>M37/M65*1000</f>
        <v>132.07780475339328</v>
      </c>
      <c r="N39" s="514" t="s">
        <v>256</v>
      </c>
      <c r="O39" s="81"/>
      <c r="P39" s="553"/>
    </row>
    <row r="40" spans="1:16" s="69" customFormat="1" ht="39.6" x14ac:dyDescent="0.25">
      <c r="A40" s="421" t="s">
        <v>117</v>
      </c>
      <c r="B40" s="423" t="s">
        <v>118</v>
      </c>
      <c r="C40" s="103" t="s">
        <v>119</v>
      </c>
      <c r="D40" s="86" t="s">
        <v>115</v>
      </c>
      <c r="E40" s="418" t="s">
        <v>116</v>
      </c>
      <c r="F40" s="419" t="s">
        <v>54</v>
      </c>
      <c r="G40" s="498">
        <v>220.99409215335501</v>
      </c>
      <c r="H40" s="499">
        <v>214.773756608897</v>
      </c>
      <c r="I40" s="499">
        <v>205.635960444315</v>
      </c>
      <c r="J40" s="539">
        <f>DYAA!J40</f>
        <v>165.59997349983001</v>
      </c>
      <c r="K40" s="499">
        <v>207.20008854917</v>
      </c>
      <c r="L40" s="499">
        <v>221.87344287554299</v>
      </c>
      <c r="M40" s="512">
        <f>M38/M66*1000</f>
        <v>175.3906362443966</v>
      </c>
      <c r="N40" s="514" t="s">
        <v>256</v>
      </c>
      <c r="O40" s="81"/>
      <c r="P40" s="553"/>
    </row>
    <row r="41" spans="1:16" s="69" customFormat="1" ht="52.8" x14ac:dyDescent="0.25">
      <c r="A41" s="421" t="s">
        <v>120</v>
      </c>
      <c r="B41" s="408" t="s">
        <v>121</v>
      </c>
      <c r="C41" s="103" t="s">
        <v>122</v>
      </c>
      <c r="D41" s="86" t="s">
        <v>115</v>
      </c>
      <c r="E41" s="418" t="s">
        <v>116</v>
      </c>
      <c r="F41" s="419" t="s">
        <v>54</v>
      </c>
      <c r="G41" s="502">
        <f t="shared" ref="G41:M41" si="2">(G37+G38)*1000000/(G65+G66)/1000</f>
        <v>185.65454830143713</v>
      </c>
      <c r="H41" s="502">
        <f t="shared" si="2"/>
        <v>192.78829976887866</v>
      </c>
      <c r="I41" s="502">
        <f t="shared" si="2"/>
        <v>184.74436776664757</v>
      </c>
      <c r="J41" s="502">
        <f t="shared" si="2"/>
        <v>139.5497463670909</v>
      </c>
      <c r="K41" s="502">
        <f t="shared" si="2"/>
        <v>189.22950977226046</v>
      </c>
      <c r="L41" s="502">
        <f t="shared" si="2"/>
        <v>185.58065854160512</v>
      </c>
      <c r="M41" s="512">
        <f t="shared" si="2"/>
        <v>149.98170292495266</v>
      </c>
      <c r="N41" s="191" t="s">
        <v>320</v>
      </c>
      <c r="O41" s="81"/>
      <c r="P41" s="553"/>
    </row>
    <row r="42" spans="1:16" s="69" customFormat="1" ht="15.6" x14ac:dyDescent="0.25">
      <c r="A42" s="424" t="s">
        <v>123</v>
      </c>
      <c r="B42" s="423" t="s">
        <v>124</v>
      </c>
      <c r="C42" s="103" t="s">
        <v>51</v>
      </c>
      <c r="D42" s="86" t="s">
        <v>52</v>
      </c>
      <c r="E42" s="102" t="s">
        <v>53</v>
      </c>
      <c r="F42" s="419" t="s">
        <v>54</v>
      </c>
      <c r="G42" s="313">
        <v>1.5567193792137641</v>
      </c>
      <c r="H42" s="288">
        <v>0.34093269808983706</v>
      </c>
      <c r="I42" s="288">
        <v>3.0562545181019924</v>
      </c>
      <c r="J42" s="288">
        <f>DYAA!J42</f>
        <v>55.333014082092994</v>
      </c>
      <c r="K42" s="288">
        <v>3.08189679141182</v>
      </c>
      <c r="L42" s="288">
        <v>11.33693749561251</v>
      </c>
      <c r="M42" s="289">
        <f>SUM(G42:L42)</f>
        <v>74.705754964522924</v>
      </c>
      <c r="N42" s="191" t="s">
        <v>256</v>
      </c>
      <c r="O42" s="81"/>
      <c r="P42" s="82"/>
    </row>
    <row r="43" spans="1:16" s="69" customFormat="1" ht="15.6" x14ac:dyDescent="0.25">
      <c r="A43" s="425" t="s">
        <v>125</v>
      </c>
      <c r="B43" s="420" t="s">
        <v>126</v>
      </c>
      <c r="C43" s="103" t="s">
        <v>51</v>
      </c>
      <c r="D43" s="86" t="s">
        <v>52</v>
      </c>
      <c r="E43" s="418" t="s">
        <v>53</v>
      </c>
      <c r="F43" s="419" t="s">
        <v>54</v>
      </c>
      <c r="G43" s="313">
        <v>0.51056796311082597</v>
      </c>
      <c r="H43" s="288">
        <v>0.103015131993428</v>
      </c>
      <c r="I43" s="288">
        <v>0.73809786611932204</v>
      </c>
      <c r="J43" s="288">
        <f>DYAA!J43</f>
        <v>12.056600532393499</v>
      </c>
      <c r="K43" s="288">
        <v>1.01704235681023</v>
      </c>
      <c r="L43" s="288">
        <v>2.6644748655555301</v>
      </c>
      <c r="M43" s="289">
        <f>SUM(G43:L43)</f>
        <v>17.089798715982834</v>
      </c>
      <c r="N43" s="191" t="s">
        <v>256</v>
      </c>
      <c r="O43" s="81"/>
      <c r="P43" s="82"/>
    </row>
    <row r="44" spans="1:16" s="70" customFormat="1" ht="13.2" x14ac:dyDescent="0.25">
      <c r="A44" s="104"/>
      <c r="B44" s="426" t="s">
        <v>127</v>
      </c>
      <c r="C44" s="105"/>
      <c r="D44" s="131"/>
      <c r="E44" s="427"/>
      <c r="F44" s="140"/>
      <c r="G44" s="211"/>
      <c r="H44" s="212"/>
      <c r="I44" s="212"/>
      <c r="J44" s="213"/>
      <c r="K44" s="213"/>
      <c r="L44" s="213"/>
      <c r="M44" s="213"/>
      <c r="N44" s="125"/>
      <c r="O44" s="126"/>
      <c r="P44" s="123"/>
    </row>
    <row r="45" spans="1:16" s="69" customFormat="1" ht="15.6" x14ac:dyDescent="0.25">
      <c r="A45" s="428" t="s">
        <v>128</v>
      </c>
      <c r="B45" s="429" t="s">
        <v>129</v>
      </c>
      <c r="C45" s="371" t="s">
        <v>51</v>
      </c>
      <c r="D45" s="346" t="s">
        <v>52</v>
      </c>
      <c r="E45" s="430" t="s">
        <v>53</v>
      </c>
      <c r="F45" s="431" t="s">
        <v>54</v>
      </c>
      <c r="G45" s="351">
        <v>0.20362152940605199</v>
      </c>
      <c r="H45" s="352">
        <v>5.6319311562561702E-2</v>
      </c>
      <c r="I45" s="352">
        <v>0.2394998216712956</v>
      </c>
      <c r="J45" s="353">
        <f>DYAA!J45</f>
        <v>3.201828754258043</v>
      </c>
      <c r="K45" s="353">
        <v>0.50972942679168098</v>
      </c>
      <c r="L45" s="353">
        <v>0.86000271439666898</v>
      </c>
      <c r="M45" s="353">
        <f t="shared" ref="M45:M51" si="3">SUM(G45:L45)</f>
        <v>5.0710015580863024</v>
      </c>
      <c r="N45" s="191" t="s">
        <v>256</v>
      </c>
      <c r="O45" s="81"/>
      <c r="P45" s="553"/>
    </row>
    <row r="46" spans="1:16" s="69" customFormat="1" ht="15.6" x14ac:dyDescent="0.25">
      <c r="A46" s="428" t="s">
        <v>130</v>
      </c>
      <c r="B46" s="432" t="s">
        <v>131</v>
      </c>
      <c r="C46" s="371" t="s">
        <v>51</v>
      </c>
      <c r="D46" s="346" t="s">
        <v>52</v>
      </c>
      <c r="E46" s="430" t="s">
        <v>53</v>
      </c>
      <c r="F46" s="431" t="s">
        <v>54</v>
      </c>
      <c r="G46" s="351">
        <v>3.9211306224425597E-2</v>
      </c>
      <c r="H46" s="352">
        <v>9.8378006524862307E-3</v>
      </c>
      <c r="I46" s="352">
        <v>3.78720305810357E-2</v>
      </c>
      <c r="J46" s="353">
        <f>DYAA!J46</f>
        <v>1.3550037300694</v>
      </c>
      <c r="K46" s="353">
        <v>6.05950292898901E-2</v>
      </c>
      <c r="L46" s="353">
        <v>0.104066664626409</v>
      </c>
      <c r="M46" s="353">
        <f t="shared" si="3"/>
        <v>1.6065865614436465</v>
      </c>
      <c r="N46" s="191" t="s">
        <v>256</v>
      </c>
      <c r="O46" s="81"/>
      <c r="P46" s="554"/>
    </row>
    <row r="47" spans="1:16" s="69" customFormat="1" ht="15.6" x14ac:dyDescent="0.25">
      <c r="A47" s="433" t="s">
        <v>132</v>
      </c>
      <c r="B47" s="432" t="s">
        <v>133</v>
      </c>
      <c r="C47" s="371" t="s">
        <v>51</v>
      </c>
      <c r="D47" s="346" t="s">
        <v>52</v>
      </c>
      <c r="E47" s="430" t="s">
        <v>53</v>
      </c>
      <c r="F47" s="431" t="s">
        <v>54</v>
      </c>
      <c r="G47" s="351">
        <v>2.0119065130473759</v>
      </c>
      <c r="H47" s="352">
        <v>0.64697226829811005</v>
      </c>
      <c r="I47" s="352">
        <v>2.6119016604923297</v>
      </c>
      <c r="J47" s="353">
        <f>DYAA!J47</f>
        <v>36.2023316510843</v>
      </c>
      <c r="K47" s="353">
        <v>4.2536152831863898</v>
      </c>
      <c r="L47" s="353">
        <v>8.9629370176524006</v>
      </c>
      <c r="M47" s="353">
        <f t="shared" si="3"/>
        <v>54.689664393760907</v>
      </c>
      <c r="N47" s="191" t="s">
        <v>256</v>
      </c>
      <c r="O47" s="81"/>
      <c r="P47" s="554"/>
    </row>
    <row r="48" spans="1:16" s="69" customFormat="1" ht="15.6" x14ac:dyDescent="0.25">
      <c r="A48" s="433" t="s">
        <v>134</v>
      </c>
      <c r="B48" s="407" t="s">
        <v>135</v>
      </c>
      <c r="C48" s="371" t="s">
        <v>51</v>
      </c>
      <c r="D48" s="346" t="s">
        <v>52</v>
      </c>
      <c r="E48" s="430" t="s">
        <v>53</v>
      </c>
      <c r="F48" s="431" t="s">
        <v>54</v>
      </c>
      <c r="G48" s="351">
        <v>2.7386887942978699</v>
      </c>
      <c r="H48" s="352">
        <v>0.69599607700849397</v>
      </c>
      <c r="I48" s="352">
        <v>4.4019207160871296</v>
      </c>
      <c r="J48" s="353">
        <f>DYAA!J48</f>
        <v>69.400846739879697</v>
      </c>
      <c r="K48" s="353">
        <v>8.6501966272931501</v>
      </c>
      <c r="L48" s="353">
        <v>8.6654137717323696</v>
      </c>
      <c r="M48" s="353">
        <f t="shared" si="3"/>
        <v>94.55306272629872</v>
      </c>
      <c r="N48" s="191" t="s">
        <v>256</v>
      </c>
      <c r="O48" s="81"/>
      <c r="P48" s="554"/>
    </row>
    <row r="49" spans="1:16" s="69" customFormat="1" ht="15.6" x14ac:dyDescent="0.25">
      <c r="A49" s="433" t="s">
        <v>136</v>
      </c>
      <c r="B49" s="434" t="s">
        <v>137</v>
      </c>
      <c r="C49" s="371" t="s">
        <v>51</v>
      </c>
      <c r="D49" s="435" t="s">
        <v>52</v>
      </c>
      <c r="E49" s="430" t="s">
        <v>53</v>
      </c>
      <c r="F49" s="431" t="s">
        <v>54</v>
      </c>
      <c r="G49" s="351">
        <v>0.251619609765588</v>
      </c>
      <c r="H49" s="352">
        <v>6.77863537872605E-2</v>
      </c>
      <c r="I49" s="352">
        <v>0.28820006286604799</v>
      </c>
      <c r="J49" s="353">
        <f>DYAA!J49</f>
        <v>6.7794539313203197</v>
      </c>
      <c r="K49" s="353">
        <v>0.53505075356494403</v>
      </c>
      <c r="L49" s="353">
        <v>0.98517901705265998</v>
      </c>
      <c r="M49" s="353">
        <f t="shared" si="3"/>
        <v>8.9072897283568206</v>
      </c>
      <c r="N49" s="191" t="s">
        <v>256</v>
      </c>
      <c r="O49" s="81"/>
      <c r="P49" s="554"/>
    </row>
    <row r="50" spans="1:16" s="69" customFormat="1" ht="15.6" x14ac:dyDescent="0.25">
      <c r="A50" s="436" t="s">
        <v>138</v>
      </c>
      <c r="B50" s="437" t="s">
        <v>139</v>
      </c>
      <c r="C50" s="103" t="s">
        <v>51</v>
      </c>
      <c r="D50" s="106" t="s">
        <v>52</v>
      </c>
      <c r="E50" s="418" t="s">
        <v>53</v>
      </c>
      <c r="F50" s="419" t="s">
        <v>54</v>
      </c>
      <c r="G50" s="284">
        <v>13.4176794438544</v>
      </c>
      <c r="H50" s="288">
        <v>3.5115587639872898</v>
      </c>
      <c r="I50" s="288">
        <v>18.5723657491517</v>
      </c>
      <c r="J50" s="289">
        <f>DYAA!J50</f>
        <v>295.90258808138799</v>
      </c>
      <c r="K50" s="289">
        <v>33.287003514699201</v>
      </c>
      <c r="L50" s="289">
        <v>54.597818186106601</v>
      </c>
      <c r="M50" s="289">
        <f t="shared" si="3"/>
        <v>419.28901373918723</v>
      </c>
      <c r="N50" s="191" t="s">
        <v>256</v>
      </c>
      <c r="O50" s="81"/>
      <c r="P50" s="82"/>
    </row>
    <row r="51" spans="1:16" s="69" customFormat="1" ht="16.2" thickBot="1" x14ac:dyDescent="0.3">
      <c r="A51" s="421" t="s">
        <v>140</v>
      </c>
      <c r="B51" s="438" t="s">
        <v>141</v>
      </c>
      <c r="C51" s="439" t="s">
        <v>142</v>
      </c>
      <c r="D51" s="440" t="s">
        <v>52</v>
      </c>
      <c r="E51" s="441" t="s">
        <v>53</v>
      </c>
      <c r="F51" s="442" t="s">
        <v>54</v>
      </c>
      <c r="G51" s="290">
        <v>18.662727196595668</v>
      </c>
      <c r="H51" s="291">
        <v>4.9884705752962022</v>
      </c>
      <c r="I51" s="291">
        <v>26.151760040849496</v>
      </c>
      <c r="J51" s="292">
        <f>DYAA!J51</f>
        <v>412.84205288800001</v>
      </c>
      <c r="K51" s="292">
        <v>47.296190634825258</v>
      </c>
      <c r="L51" s="292">
        <v>74.175417371567107</v>
      </c>
      <c r="M51" s="292">
        <f t="shared" si="3"/>
        <v>584.11661870713374</v>
      </c>
      <c r="N51" s="513">
        <v>3.1</v>
      </c>
      <c r="O51" s="95"/>
      <c r="P51" s="82"/>
    </row>
    <row r="52" spans="1:16" s="70" customFormat="1" ht="13.2" x14ac:dyDescent="0.25">
      <c r="A52" s="132"/>
      <c r="B52" s="96" t="s">
        <v>143</v>
      </c>
      <c r="C52" s="96"/>
      <c r="D52" s="107"/>
      <c r="E52" s="144"/>
      <c r="F52" s="145"/>
      <c r="G52" s="214"/>
      <c r="H52" s="215"/>
      <c r="I52" s="215"/>
      <c r="J52" s="216"/>
      <c r="K52" s="216"/>
      <c r="L52" s="216"/>
      <c r="M52" s="216"/>
      <c r="N52" s="137"/>
      <c r="O52" s="129"/>
      <c r="P52" s="123"/>
    </row>
    <row r="53" spans="1:16" s="70" customFormat="1" ht="13.2" x14ac:dyDescent="0.25">
      <c r="A53" s="77"/>
      <c r="B53" s="78" t="s">
        <v>144</v>
      </c>
      <c r="C53" s="78"/>
      <c r="D53" s="133"/>
      <c r="E53" s="130"/>
      <c r="F53" s="142"/>
      <c r="G53" s="211"/>
      <c r="H53" s="212"/>
      <c r="I53" s="212"/>
      <c r="J53" s="213"/>
      <c r="K53" s="213"/>
      <c r="L53" s="213"/>
      <c r="M53" s="213"/>
      <c r="N53" s="125"/>
      <c r="O53" s="126"/>
      <c r="P53" s="123"/>
    </row>
    <row r="54" spans="1:16" s="69" customFormat="1" ht="15.6" x14ac:dyDescent="0.25">
      <c r="A54" s="372" t="s">
        <v>145</v>
      </c>
      <c r="B54" s="373" t="s">
        <v>146</v>
      </c>
      <c r="C54" s="373" t="s">
        <v>147</v>
      </c>
      <c r="D54" s="374" t="s">
        <v>148</v>
      </c>
      <c r="E54" s="339" t="s">
        <v>149</v>
      </c>
      <c r="F54" s="375" t="s">
        <v>54</v>
      </c>
      <c r="G54" s="376">
        <f>'AR outturn'!G54</f>
        <v>2.8760581215779899</v>
      </c>
      <c r="H54" s="377">
        <f>'AR outturn'!H54</f>
        <v>0.89501066966165899</v>
      </c>
      <c r="I54" s="377">
        <f>'AR outturn'!I54</f>
        <v>6.3843447985399404</v>
      </c>
      <c r="J54" s="378">
        <f>'AR outturn'!J54</f>
        <v>103.820268005054</v>
      </c>
      <c r="K54" s="378">
        <f>'AR outturn'!K54</f>
        <v>9.8635412045486408</v>
      </c>
      <c r="L54" s="378">
        <f>'AR outturn'!L54</f>
        <v>21.207777200617699</v>
      </c>
      <c r="M54" s="378">
        <f>'AR outturn'!M54</f>
        <v>145.04699999999991</v>
      </c>
      <c r="N54" s="191" t="s">
        <v>256</v>
      </c>
      <c r="O54" s="81"/>
      <c r="P54" s="82"/>
    </row>
    <row r="55" spans="1:16" s="69" customFormat="1" ht="15.6" x14ac:dyDescent="0.25">
      <c r="A55" s="379" t="s">
        <v>150</v>
      </c>
      <c r="B55" s="380" t="s">
        <v>151</v>
      </c>
      <c r="C55" s="371" t="s">
        <v>147</v>
      </c>
      <c r="D55" s="346" t="s">
        <v>148</v>
      </c>
      <c r="E55" s="443" t="s">
        <v>149</v>
      </c>
      <c r="F55" s="406" t="s">
        <v>54</v>
      </c>
      <c r="G55" s="376">
        <f>'AR outturn'!G55</f>
        <v>0.32189962625004198</v>
      </c>
      <c r="H55" s="377">
        <f>'AR outturn'!H55</f>
        <v>9.0866561163675599E-2</v>
      </c>
      <c r="I55" s="377">
        <f>'AR outturn'!I55</f>
        <v>0.58676598538671298</v>
      </c>
      <c r="J55" s="378">
        <f>'AR outturn'!J55</f>
        <v>25.5364036836257</v>
      </c>
      <c r="K55" s="378">
        <f>'AR outturn'!K55</f>
        <v>0.68149920872756697</v>
      </c>
      <c r="L55" s="378">
        <f>'AR outturn'!L55</f>
        <v>1.49156493484629</v>
      </c>
      <c r="M55" s="378">
        <f>'AR outturn'!M55</f>
        <v>28.708999999999989</v>
      </c>
      <c r="N55" s="191" t="s">
        <v>256</v>
      </c>
      <c r="O55" s="81"/>
      <c r="P55" s="82"/>
    </row>
    <row r="56" spans="1:16" s="69" customFormat="1" ht="13.2" x14ac:dyDescent="0.25">
      <c r="A56" s="444" t="s">
        <v>152</v>
      </c>
      <c r="B56" s="445" t="s">
        <v>153</v>
      </c>
      <c r="C56" s="350" t="s">
        <v>147</v>
      </c>
      <c r="D56" s="346" t="s">
        <v>148</v>
      </c>
      <c r="E56" s="446" t="s">
        <v>149</v>
      </c>
      <c r="F56" s="406" t="s">
        <v>54</v>
      </c>
      <c r="G56" s="376">
        <f>'AR outturn'!G56</f>
        <v>0.51146476850287304</v>
      </c>
      <c r="H56" s="377">
        <f>'AR outturn'!H56</f>
        <v>0.137459192294694</v>
      </c>
      <c r="I56" s="377">
        <f>'AR outturn'!I56</f>
        <v>0.98115748563703997</v>
      </c>
      <c r="J56" s="378">
        <f>'AR outturn'!J56</f>
        <v>27.839615072659701</v>
      </c>
      <c r="K56" s="378">
        <f>'AR outturn'!K56</f>
        <v>1.56450904021629</v>
      </c>
      <c r="L56" s="378">
        <f>'AR outturn'!L56</f>
        <v>3.4597944406894201</v>
      </c>
      <c r="M56" s="378">
        <f>'AR outturn'!M56</f>
        <v>34.494000000000014</v>
      </c>
      <c r="N56" s="191" t="s">
        <v>256</v>
      </c>
      <c r="O56" s="81"/>
      <c r="P56" s="82"/>
    </row>
    <row r="57" spans="1:16" s="69" customFormat="1" ht="15.6" x14ac:dyDescent="0.25">
      <c r="A57" s="447" t="s">
        <v>154</v>
      </c>
      <c r="B57" s="445" t="s">
        <v>155</v>
      </c>
      <c r="C57" s="350" t="s">
        <v>147</v>
      </c>
      <c r="D57" s="346" t="s">
        <v>148</v>
      </c>
      <c r="E57" s="448" t="s">
        <v>149</v>
      </c>
      <c r="F57" s="406" t="s">
        <v>54</v>
      </c>
      <c r="G57" s="376">
        <f>'AR outturn'!G57</f>
        <v>39.786977418735297</v>
      </c>
      <c r="H57" s="377">
        <f>'AR outturn'!H57</f>
        <v>14.3951345468911</v>
      </c>
      <c r="I57" s="377">
        <f>'AR outturn'!I57</f>
        <v>97.482610032401695</v>
      </c>
      <c r="J57" s="378">
        <f>'AR outturn'!J57</f>
        <v>1643.538096986</v>
      </c>
      <c r="K57" s="378">
        <f>'AR outturn'!K57</f>
        <v>115.241937785291</v>
      </c>
      <c r="L57" s="378">
        <f>'AR outturn'!L57</f>
        <v>309.46024323067599</v>
      </c>
      <c r="M57" s="378">
        <f>'AR outturn'!M57</f>
        <v>2219.9049999999947</v>
      </c>
      <c r="N57" s="191" t="s">
        <v>256</v>
      </c>
      <c r="O57" s="81"/>
      <c r="P57" s="82"/>
    </row>
    <row r="58" spans="1:16" s="69" customFormat="1" ht="15.6" x14ac:dyDescent="0.25">
      <c r="A58" s="381" t="s">
        <v>156</v>
      </c>
      <c r="B58" s="382" t="s">
        <v>157</v>
      </c>
      <c r="C58" s="350" t="s">
        <v>147</v>
      </c>
      <c r="D58" s="346" t="s">
        <v>148</v>
      </c>
      <c r="E58" s="448" t="s">
        <v>149</v>
      </c>
      <c r="F58" s="406" t="s">
        <v>54</v>
      </c>
      <c r="G58" s="376">
        <f>'AR outturn'!G58</f>
        <v>0.49830592702465404</v>
      </c>
      <c r="H58" s="377">
        <f>'AR outturn'!H58</f>
        <v>0.15456717835044309</v>
      </c>
      <c r="I58" s="377">
        <f>'AR outturn'!I58</f>
        <v>1.194640099713923</v>
      </c>
      <c r="J58" s="378">
        <f>'AR outturn'!J58</f>
        <v>25.750878403564325</v>
      </c>
      <c r="K58" s="378">
        <f>'AR outturn'!K58</f>
        <v>1.4675015039369486</v>
      </c>
      <c r="L58" s="378">
        <f>'AR outturn'!L58</f>
        <v>3.3545446221803643</v>
      </c>
      <c r="M58" s="378">
        <f>'AR outturn'!M58</f>
        <v>32.420437734770658</v>
      </c>
      <c r="N58" s="191" t="s">
        <v>256</v>
      </c>
      <c r="O58" s="81"/>
      <c r="P58" s="82"/>
    </row>
    <row r="59" spans="1:16" s="69" customFormat="1" ht="15.6" x14ac:dyDescent="0.25">
      <c r="A59" s="449" t="s">
        <v>158</v>
      </c>
      <c r="B59" s="432" t="s">
        <v>159</v>
      </c>
      <c r="C59" s="350" t="s">
        <v>147</v>
      </c>
      <c r="D59" s="346" t="s">
        <v>148</v>
      </c>
      <c r="E59" s="448" t="s">
        <v>149</v>
      </c>
      <c r="F59" s="406" t="s">
        <v>54</v>
      </c>
      <c r="G59" s="376">
        <f>'AR outturn'!G59</f>
        <v>22.482875073172298</v>
      </c>
      <c r="H59" s="377">
        <f>'AR outturn'!H59</f>
        <v>6.4285476332748903</v>
      </c>
      <c r="I59" s="377">
        <f>'AR outturn'!I59</f>
        <v>68.200656445985004</v>
      </c>
      <c r="J59" s="378">
        <f>'AR outturn'!J59</f>
        <v>1307.92853112237</v>
      </c>
      <c r="K59" s="378">
        <f>'AR outturn'!K59</f>
        <v>97.286893428760294</v>
      </c>
      <c r="L59" s="378">
        <f>'AR outturn'!L59</f>
        <v>124.199496296436</v>
      </c>
      <c r="M59" s="378">
        <f>'AR outturn'!M59</f>
        <v>1626.5269999999987</v>
      </c>
      <c r="N59" s="191" t="s">
        <v>256</v>
      </c>
      <c r="O59" s="81"/>
      <c r="P59" s="82"/>
    </row>
    <row r="60" spans="1:16" s="69" customFormat="1" ht="15.6" x14ac:dyDescent="0.25">
      <c r="A60" s="428" t="s">
        <v>160</v>
      </c>
      <c r="B60" s="432" t="s">
        <v>161</v>
      </c>
      <c r="C60" s="350" t="s">
        <v>147</v>
      </c>
      <c r="D60" s="346" t="s">
        <v>148</v>
      </c>
      <c r="E60" s="448" t="s">
        <v>149</v>
      </c>
      <c r="F60" s="406" t="s">
        <v>54</v>
      </c>
      <c r="G60" s="376">
        <f>'AR outturn'!G60</f>
        <v>1.0558646056058461</v>
      </c>
      <c r="H60" s="377">
        <f>'AR outturn'!H60</f>
        <v>0.33408032535871091</v>
      </c>
      <c r="I60" s="377">
        <f>'AR outturn'!I60</f>
        <v>2.2893972109583869</v>
      </c>
      <c r="J60" s="378">
        <f>'AR outturn'!J60</f>
        <v>74.175112258213076</v>
      </c>
      <c r="K60" s="378">
        <f>'AR outturn'!K60</f>
        <v>2.9855897352220717</v>
      </c>
      <c r="L60" s="378">
        <f>'AR outturn'!L60</f>
        <v>7.3060181298712354</v>
      </c>
      <c r="M60" s="378">
        <f>'AR outturn'!M60</f>
        <v>88.146062265229332</v>
      </c>
      <c r="N60" s="191" t="s">
        <v>256</v>
      </c>
      <c r="O60" s="81"/>
      <c r="P60" s="82"/>
    </row>
    <row r="61" spans="1:16" s="69" customFormat="1" ht="52.8" x14ac:dyDescent="0.25">
      <c r="A61" s="450" t="s">
        <v>162</v>
      </c>
      <c r="B61" s="451" t="s">
        <v>163</v>
      </c>
      <c r="C61" s="445" t="s">
        <v>164</v>
      </c>
      <c r="D61" s="452" t="s">
        <v>148</v>
      </c>
      <c r="E61" s="405" t="s">
        <v>149</v>
      </c>
      <c r="F61" s="406" t="s">
        <v>54</v>
      </c>
      <c r="G61" s="376">
        <f>'AR outturn'!G61</f>
        <v>67.533445540868996</v>
      </c>
      <c r="H61" s="377">
        <f>'AR outturn'!H61</f>
        <v>22.4356661069952</v>
      </c>
      <c r="I61" s="377">
        <f>'AR outturn'!I61</f>
        <v>177.11957205862299</v>
      </c>
      <c r="J61" s="378">
        <f>'AR outturn'!J61</f>
        <v>3208.5889055314901</v>
      </c>
      <c r="K61" s="378">
        <f>'AR outturn'!K61</f>
        <v>229.091471906702</v>
      </c>
      <c r="L61" s="378">
        <f>'AR outturn'!L61</f>
        <v>470.47943885531703</v>
      </c>
      <c r="M61" s="378">
        <f>'AR outturn'!M61</f>
        <v>4175.2484999999961</v>
      </c>
      <c r="N61" s="191" t="s">
        <v>256</v>
      </c>
      <c r="O61" s="81"/>
      <c r="P61" s="82"/>
    </row>
    <row r="62" spans="1:16" s="70" customFormat="1" ht="13.2" x14ac:dyDescent="0.25">
      <c r="A62" s="453"/>
      <c r="B62" s="454" t="s">
        <v>165</v>
      </c>
      <c r="C62" s="455"/>
      <c r="D62" s="456"/>
      <c r="E62" s="480"/>
      <c r="F62" s="457"/>
      <c r="G62" s="211"/>
      <c r="H62" s="212"/>
      <c r="I62" s="212"/>
      <c r="J62" s="213"/>
      <c r="K62" s="213"/>
      <c r="L62" s="213"/>
      <c r="M62" s="213"/>
      <c r="N62" s="125"/>
      <c r="O62" s="126"/>
      <c r="P62" s="123"/>
    </row>
    <row r="63" spans="1:16" s="69" customFormat="1" ht="15.6" x14ac:dyDescent="0.25">
      <c r="A63" s="481" t="s">
        <v>166</v>
      </c>
      <c r="B63" s="407" t="s">
        <v>167</v>
      </c>
      <c r="C63" s="371" t="s">
        <v>147</v>
      </c>
      <c r="D63" s="346" t="s">
        <v>148</v>
      </c>
      <c r="E63" s="448" t="s">
        <v>149</v>
      </c>
      <c r="F63" s="406" t="s">
        <v>54</v>
      </c>
      <c r="G63" s="376">
        <f>'AR outturn'!G63</f>
        <v>7.4675900787962899</v>
      </c>
      <c r="H63" s="377">
        <f>'AR outturn'!H63</f>
        <v>0.27145005223783097</v>
      </c>
      <c r="I63" s="377">
        <f>'AR outturn'!I63</f>
        <v>6.7909692764078002</v>
      </c>
      <c r="J63" s="378">
        <f>'AR outturn'!J63</f>
        <v>51.443132356457397</v>
      </c>
      <c r="K63" s="378">
        <f>'AR outturn'!K63</f>
        <v>5.2813227104258003</v>
      </c>
      <c r="L63" s="378">
        <f>'AR outturn'!L63</f>
        <v>32.5889524415065</v>
      </c>
      <c r="M63" s="378">
        <f>'AR outturn'!M63</f>
        <v>103.84341691583163</v>
      </c>
      <c r="N63" s="191" t="s">
        <v>256</v>
      </c>
      <c r="O63" s="81"/>
      <c r="P63" s="82"/>
    </row>
    <row r="64" spans="1:16" s="69" customFormat="1" ht="15.6" x14ac:dyDescent="0.25">
      <c r="A64" s="481" t="s">
        <v>168</v>
      </c>
      <c r="B64" s="482" t="s">
        <v>169</v>
      </c>
      <c r="C64" s="371" t="s">
        <v>147</v>
      </c>
      <c r="D64" s="452" t="s">
        <v>148</v>
      </c>
      <c r="E64" s="405" t="s">
        <v>149</v>
      </c>
      <c r="F64" s="406" t="s">
        <v>54</v>
      </c>
      <c r="G64" s="376">
        <f>'AR outturn'!G64</f>
        <v>0</v>
      </c>
      <c r="H64" s="377">
        <f>'AR outturn'!H64</f>
        <v>0</v>
      </c>
      <c r="I64" s="377">
        <f>'AR outturn'!I64</f>
        <v>0</v>
      </c>
      <c r="J64" s="378">
        <f>'AR outturn'!J64</f>
        <v>0</v>
      </c>
      <c r="K64" s="378">
        <f>'AR outturn'!K64</f>
        <v>0</v>
      </c>
      <c r="L64" s="378">
        <f>'AR outturn'!L64</f>
        <v>0</v>
      </c>
      <c r="M64" s="378">
        <f>'AR outturn'!M64</f>
        <v>0</v>
      </c>
      <c r="N64" s="191" t="s">
        <v>256</v>
      </c>
      <c r="O64" s="81"/>
      <c r="P64" s="82"/>
    </row>
    <row r="65" spans="1:16" s="69" customFormat="1" ht="15.6" x14ac:dyDescent="0.25">
      <c r="A65" s="483" t="s">
        <v>170</v>
      </c>
      <c r="B65" s="407" t="s">
        <v>171</v>
      </c>
      <c r="C65" s="371" t="s">
        <v>147</v>
      </c>
      <c r="D65" s="346" t="s">
        <v>148</v>
      </c>
      <c r="E65" s="448" t="s">
        <v>149</v>
      </c>
      <c r="F65" s="406" t="s">
        <v>54</v>
      </c>
      <c r="G65" s="376">
        <f>'AR outturn'!G65</f>
        <v>103.97205933633001</v>
      </c>
      <c r="H65" s="377">
        <f>'AR outturn'!H65</f>
        <v>35.224864587087097</v>
      </c>
      <c r="I65" s="377">
        <f>'AR outturn'!I65</f>
        <v>243.27762178899101</v>
      </c>
      <c r="J65" s="378">
        <f>'AR outturn'!J65</f>
        <v>4690.3082257255801</v>
      </c>
      <c r="K65" s="378">
        <f>'AR outturn'!K65</f>
        <v>287.71439566469297</v>
      </c>
      <c r="L65" s="378">
        <f>'AR outturn'!L65</f>
        <v>765.44126623810405</v>
      </c>
      <c r="M65" s="378">
        <f>'AR outturn'!M65</f>
        <v>6125.9384333407852</v>
      </c>
      <c r="N65" s="191" t="s">
        <v>256</v>
      </c>
      <c r="O65" s="81"/>
      <c r="P65" s="82"/>
    </row>
    <row r="66" spans="1:16" s="69" customFormat="1" ht="15.6" x14ac:dyDescent="0.25">
      <c r="A66" s="481" t="s">
        <v>172</v>
      </c>
      <c r="B66" s="432" t="s">
        <v>173</v>
      </c>
      <c r="C66" s="371" t="s">
        <v>147</v>
      </c>
      <c r="D66" s="346" t="s">
        <v>148</v>
      </c>
      <c r="E66" s="448" t="s">
        <v>149</v>
      </c>
      <c r="F66" s="406" t="s">
        <v>54</v>
      </c>
      <c r="G66" s="376">
        <f>'AR outturn'!G66</f>
        <v>61.1791059108564</v>
      </c>
      <c r="H66" s="377">
        <f>'AR outturn'!H66</f>
        <v>16.6414315754893</v>
      </c>
      <c r="I66" s="377">
        <f>'AR outturn'!I66</f>
        <v>191.290525277683</v>
      </c>
      <c r="J66" s="378">
        <f>'AR outturn'!J66</f>
        <v>3431.8173492945102</v>
      </c>
      <c r="K66" s="378">
        <f>'AR outturn'!K66</f>
        <v>289.346871882193</v>
      </c>
      <c r="L66" s="378">
        <f>'AR outturn'!L66</f>
        <v>326.24507277355298</v>
      </c>
      <c r="M66" s="378">
        <f>'AR outturn'!M66</f>
        <v>4316.5203567142853</v>
      </c>
      <c r="N66" s="191" t="s">
        <v>256</v>
      </c>
      <c r="O66" s="81"/>
      <c r="P66" s="82"/>
    </row>
    <row r="67" spans="1:16" s="69" customFormat="1" ht="39.6" x14ac:dyDescent="0.25">
      <c r="A67" s="483" t="s">
        <v>174</v>
      </c>
      <c r="B67" s="432" t="s">
        <v>175</v>
      </c>
      <c r="C67" s="484" t="s">
        <v>176</v>
      </c>
      <c r="D67" s="346" t="s">
        <v>148</v>
      </c>
      <c r="E67" s="448" t="s">
        <v>149</v>
      </c>
      <c r="F67" s="406" t="s">
        <v>54</v>
      </c>
      <c r="G67" s="376">
        <f>'AR outturn'!G67</f>
        <v>172.61875532598299</v>
      </c>
      <c r="H67" s="377">
        <f>'AR outturn'!H67</f>
        <v>52.1377462148142</v>
      </c>
      <c r="I67" s="377">
        <f>'AR outturn'!I67</f>
        <v>441.35911634308201</v>
      </c>
      <c r="J67" s="378">
        <f>'AR outturn'!J67</f>
        <v>8173.5687073765503</v>
      </c>
      <c r="K67" s="378">
        <f>'AR outturn'!K67</f>
        <v>582.34259025731205</v>
      </c>
      <c r="L67" s="378">
        <f>'AR outturn'!L67</f>
        <v>1124.27529145316</v>
      </c>
      <c r="M67" s="378">
        <f>'AR outturn'!M67</f>
        <v>10546.302206970902</v>
      </c>
      <c r="N67" s="191" t="s">
        <v>318</v>
      </c>
      <c r="O67" s="81"/>
      <c r="P67" s="82"/>
    </row>
    <row r="68" spans="1:16" s="70" customFormat="1" ht="13.2" x14ac:dyDescent="0.25">
      <c r="A68" s="453"/>
      <c r="B68" s="485" t="s">
        <v>177</v>
      </c>
      <c r="C68" s="90"/>
      <c r="D68" s="124"/>
      <c r="E68" s="427"/>
      <c r="F68" s="140"/>
      <c r="G68" s="211"/>
      <c r="H68" s="212"/>
      <c r="I68" s="212"/>
      <c r="J68" s="213"/>
      <c r="K68" s="213"/>
      <c r="L68" s="213"/>
      <c r="M68" s="213"/>
      <c r="N68" s="125"/>
      <c r="O68" s="126"/>
      <c r="P68" s="123"/>
    </row>
    <row r="69" spans="1:16" s="69" customFormat="1" ht="66" x14ac:dyDescent="0.25">
      <c r="A69" s="486" t="s">
        <v>178</v>
      </c>
      <c r="B69" s="383" t="s">
        <v>179</v>
      </c>
      <c r="C69" s="487" t="s">
        <v>180</v>
      </c>
      <c r="D69" s="488" t="s">
        <v>181</v>
      </c>
      <c r="E69" s="446" t="s">
        <v>53</v>
      </c>
      <c r="F69" s="406" t="s">
        <v>54</v>
      </c>
      <c r="G69" s="384">
        <f>'AR outturn'!G69</f>
        <v>0.62338560832241185</v>
      </c>
      <c r="H69" s="385">
        <f>'AR outturn'!H69</f>
        <v>0.67543693066002164</v>
      </c>
      <c r="I69" s="385">
        <f>'AR outturn'!I69</f>
        <v>0.57624971166979388</v>
      </c>
      <c r="J69" s="386">
        <f>'AR outturn'!J69</f>
        <v>0.53861901837083881</v>
      </c>
      <c r="K69" s="386">
        <f>'AR outturn'!K69</f>
        <v>0.53111308298110227</v>
      </c>
      <c r="L69" s="386">
        <f>'AR outturn'!L69</f>
        <v>0.6964800879979689</v>
      </c>
      <c r="M69" s="386">
        <f>'AR outturn'!M69</f>
        <v>0.55959310294672371</v>
      </c>
      <c r="N69" s="191">
        <v>3.3</v>
      </c>
      <c r="O69" s="81"/>
      <c r="P69" s="82"/>
    </row>
    <row r="70" spans="1:16" s="69" customFormat="1" ht="13.2" x14ac:dyDescent="0.25">
      <c r="A70" s="489" t="s">
        <v>182</v>
      </c>
      <c r="B70" s="383" t="s">
        <v>183</v>
      </c>
      <c r="C70" s="458" t="s">
        <v>184</v>
      </c>
      <c r="D70" s="488" t="s">
        <v>181</v>
      </c>
      <c r="E70" s="459" t="s">
        <v>53</v>
      </c>
      <c r="F70" s="490" t="s">
        <v>185</v>
      </c>
      <c r="G70" s="384">
        <f>'AR outturn'!G70</f>
        <v>0.6479892897045918</v>
      </c>
      <c r="H70" s="385">
        <f>'AR outturn'!H70</f>
        <v>0.6826894075427995</v>
      </c>
      <c r="I70" s="385">
        <f>'AR outturn'!I70</f>
        <v>0.58353031538060141</v>
      </c>
      <c r="J70" s="386">
        <f>'AR outturn'!J70</f>
        <v>0.56659276317132523</v>
      </c>
      <c r="K70" s="386">
        <f>'AR outturn'!K70</f>
        <v>0.53796389104442144</v>
      </c>
      <c r="L70" s="386">
        <f>'AR outturn'!L70</f>
        <v>0.71994861862484261</v>
      </c>
      <c r="M70" s="386">
        <f>'AR outturn'!M70</f>
        <v>0.58485891480290941</v>
      </c>
      <c r="N70" s="191">
        <v>3.3</v>
      </c>
      <c r="O70" s="81"/>
      <c r="P70" s="82"/>
    </row>
    <row r="71" spans="1:16" s="69" customFormat="1" ht="13.8" thickBot="1" x14ac:dyDescent="0.3">
      <c r="A71" s="387" t="s">
        <v>186</v>
      </c>
      <c r="B71" s="460" t="s">
        <v>187</v>
      </c>
      <c r="C71" s="388" t="s">
        <v>51</v>
      </c>
      <c r="D71" s="461" t="s">
        <v>148</v>
      </c>
      <c r="E71" s="462" t="s">
        <v>149</v>
      </c>
      <c r="F71" s="463" t="s">
        <v>54</v>
      </c>
      <c r="G71" s="389">
        <f>'AR outturn'!G71</f>
        <v>1.714</v>
      </c>
      <c r="H71" s="390">
        <f>'AR outturn'!H71</f>
        <v>4.3999999999999997E-2</v>
      </c>
      <c r="I71" s="390">
        <f>'AR outturn'!I71</f>
        <v>2.363</v>
      </c>
      <c r="J71" s="391">
        <f>'AR outturn'!J71</f>
        <v>75.096000000000004</v>
      </c>
      <c r="K71" s="391">
        <f>'AR outturn'!K71</f>
        <v>2.2509999999999999</v>
      </c>
      <c r="L71" s="391">
        <f>'AR outturn'!L71</f>
        <v>10.712999999999999</v>
      </c>
      <c r="M71" s="391">
        <f>'AR outturn'!M71</f>
        <v>92.180999999999997</v>
      </c>
      <c r="N71" s="250">
        <v>3.3</v>
      </c>
      <c r="O71" s="110"/>
      <c r="P71" s="82"/>
    </row>
    <row r="72" spans="1:16" s="70" customFormat="1" ht="13.2" x14ac:dyDescent="0.25">
      <c r="A72" s="134"/>
      <c r="B72" s="111" t="s">
        <v>188</v>
      </c>
      <c r="C72" s="111"/>
      <c r="D72" s="135"/>
      <c r="E72" s="136"/>
      <c r="F72" s="143"/>
      <c r="G72" s="217"/>
      <c r="H72" s="218"/>
      <c r="I72" s="218"/>
      <c r="J72" s="219"/>
      <c r="K72" s="219"/>
      <c r="L72" s="219"/>
      <c r="M72" s="219"/>
      <c r="N72" s="137"/>
      <c r="O72" s="138"/>
      <c r="P72" s="123"/>
    </row>
    <row r="73" spans="1:16" s="69" customFormat="1" ht="26.4" x14ac:dyDescent="0.25">
      <c r="A73" s="112" t="s">
        <v>189</v>
      </c>
      <c r="B73" s="196" t="s">
        <v>190</v>
      </c>
      <c r="C73" s="197" t="s">
        <v>191</v>
      </c>
      <c r="D73" s="113" t="s">
        <v>52</v>
      </c>
      <c r="E73" s="113" t="s">
        <v>53</v>
      </c>
      <c r="F73" s="79" t="s">
        <v>54</v>
      </c>
      <c r="G73" s="284">
        <v>1.2067804122365557</v>
      </c>
      <c r="H73" s="284">
        <v>0.36952260634136813</v>
      </c>
      <c r="I73" s="284">
        <v>5.306104639466084</v>
      </c>
      <c r="J73" s="284">
        <v>78.044745575845866</v>
      </c>
      <c r="K73" s="284">
        <v>3.7035829179463224</v>
      </c>
      <c r="L73" s="284">
        <v>8.3643151093357293</v>
      </c>
      <c r="M73" s="285">
        <f>SUM(G73:L73)</f>
        <v>96.995051261171923</v>
      </c>
      <c r="N73" s="189" t="s">
        <v>319</v>
      </c>
      <c r="O73" s="81"/>
      <c r="P73" s="82"/>
    </row>
    <row r="74" spans="1:16" s="69" customFormat="1" ht="27" thickBot="1" x14ac:dyDescent="0.3">
      <c r="A74" s="198" t="s">
        <v>192</v>
      </c>
      <c r="B74" s="464" t="s">
        <v>193</v>
      </c>
      <c r="C74" s="464" t="s">
        <v>194</v>
      </c>
      <c r="D74" s="465" t="s">
        <v>52</v>
      </c>
      <c r="E74" s="465" t="s">
        <v>53</v>
      </c>
      <c r="F74" s="466" t="s">
        <v>54</v>
      </c>
      <c r="G74" s="286">
        <f>G25-(G32+G73)</f>
        <v>1.8332195877634518</v>
      </c>
      <c r="H74" s="286">
        <f t="shared" ref="H74:L74" si="4">H25-(H32+H73)</f>
        <v>2.8604773936586341</v>
      </c>
      <c r="I74" s="286">
        <f t="shared" si="4"/>
        <v>14.253895360533903</v>
      </c>
      <c r="J74" s="286">
        <f t="shared" si="4"/>
        <v>66.675254424153763</v>
      </c>
      <c r="K74" s="286">
        <f t="shared" si="4"/>
        <v>3.5864170820536856</v>
      </c>
      <c r="L74" s="286">
        <f t="shared" si="4"/>
        <v>2.1856848906642767</v>
      </c>
      <c r="M74" s="287">
        <f>SUM(G74:L74)</f>
        <v>91.394948738827708</v>
      </c>
      <c r="N74" s="199" t="s">
        <v>321</v>
      </c>
      <c r="O74" s="114" t="s">
        <v>330</v>
      </c>
      <c r="P74" s="82"/>
    </row>
    <row r="75" spans="1:16" s="69" customFormat="1" ht="13.2" x14ac:dyDescent="0.25">
      <c r="A75" s="200"/>
      <c r="B75" s="169"/>
      <c r="C75" s="169"/>
      <c r="D75" s="115"/>
      <c r="E75" s="116"/>
      <c r="F75" s="116"/>
      <c r="G75" s="201"/>
      <c r="H75" s="201"/>
      <c r="I75" s="201"/>
      <c r="J75" s="201"/>
      <c r="K75" s="201"/>
      <c r="L75" s="201"/>
      <c r="M75" s="201"/>
      <c r="N75" s="201"/>
      <c r="O75" s="72"/>
      <c r="P75" s="82"/>
    </row>
    <row r="76" spans="1:16" s="69" customFormat="1" ht="13.8" thickBot="1" x14ac:dyDescent="0.3">
      <c r="A76" s="202"/>
      <c r="B76" s="167"/>
      <c r="C76" s="167"/>
      <c r="D76" s="167"/>
      <c r="E76" s="167"/>
      <c r="F76" s="167"/>
      <c r="G76" s="167"/>
      <c r="H76" s="167"/>
      <c r="I76" s="167"/>
      <c r="J76" s="167"/>
      <c r="K76" s="167"/>
      <c r="L76" s="167"/>
      <c r="M76" s="167"/>
      <c r="N76" s="167"/>
      <c r="O76" s="117"/>
      <c r="P76" s="82"/>
    </row>
    <row r="77" spans="1:16" s="69" customFormat="1" ht="13.2" x14ac:dyDescent="0.25">
      <c r="A77" s="151" t="s">
        <v>195</v>
      </c>
      <c r="B77" s="152" t="s">
        <v>196</v>
      </c>
      <c r="C77" s="153" t="s">
        <v>197</v>
      </c>
      <c r="D77" s="153"/>
      <c r="E77" s="153"/>
      <c r="F77" s="153"/>
      <c r="G77" s="154">
        <f>IFERROR(G32-(SUM(G35:G38)+G42+G43+G51),"")</f>
        <v>4.2632564145606011E-14</v>
      </c>
      <c r="H77" s="155">
        <f>IFERROR(H32-(SUM(H35:H38)+H42+H43+H51),"")</f>
        <v>-1.0658141036401503E-14</v>
      </c>
      <c r="I77" s="156">
        <f>IFERROR(I32-(SUM(I35:I38)+I42+I43+I51),"")</f>
        <v>-5.6843418860808015E-14</v>
      </c>
      <c r="J77" s="156">
        <f t="shared" ref="J77:K77" si="5">IFERROR(J32-(SUM(J35:J38)+J42+J43+J51),"")</f>
        <v>-3.4106051316484809E-12</v>
      </c>
      <c r="K77" s="156">
        <f t="shared" si="5"/>
        <v>-5.6843418860808015E-14</v>
      </c>
      <c r="L77" s="156">
        <f>IFERROR(L32-(SUM(L35:L38)+L42+L43+L51),"")</f>
        <v>-2.8421709430404007E-13</v>
      </c>
      <c r="M77" s="154">
        <f>IFERROR(M32-(SUM(M35:M38)+M42+M43+M51),"")</f>
        <v>-3.1832314562052488E-12</v>
      </c>
      <c r="N77" s="191"/>
      <c r="O77" s="393"/>
      <c r="P77" s="82"/>
    </row>
    <row r="78" spans="1:16" s="69" customFormat="1" ht="13.2" x14ac:dyDescent="0.25">
      <c r="A78" s="157" t="s">
        <v>198</v>
      </c>
      <c r="B78" s="158" t="s">
        <v>199</v>
      </c>
      <c r="C78" s="159" t="s">
        <v>200</v>
      </c>
      <c r="D78" s="159"/>
      <c r="E78" s="159"/>
      <c r="F78" s="159"/>
      <c r="G78" s="160">
        <f>IFERROR(G24-(G23-(G27+G28)),"")</f>
        <v>-5.59464957319733E-4</v>
      </c>
      <c r="H78" s="161">
        <f>IFERROR(H24-(H23-(H27+H28)),"")</f>
        <v>0</v>
      </c>
      <c r="I78" s="162">
        <f>IFERROR(I24-(I23-(I27+I28)),"")</f>
        <v>-2.8421709430404007E-14</v>
      </c>
      <c r="J78" s="162">
        <f t="shared" ref="J78:L78" si="6">IFERROR(J24-(J23-(J27+J28)),"")</f>
        <v>0</v>
      </c>
      <c r="K78" s="162">
        <f t="shared" si="6"/>
        <v>0</v>
      </c>
      <c r="L78" s="162">
        <f t="shared" si="6"/>
        <v>-3.490196078473673E-3</v>
      </c>
      <c r="M78" s="160">
        <f>IFERROR(M24-(M23-(M27+M28)),"")</f>
        <v>-4.0496610363334185E-3</v>
      </c>
      <c r="N78" s="191"/>
      <c r="O78" s="81"/>
      <c r="P78" s="82"/>
    </row>
    <row r="79" spans="1:16" s="69" customFormat="1" ht="13.2" x14ac:dyDescent="0.25">
      <c r="A79" s="203" t="s">
        <v>201</v>
      </c>
      <c r="B79" s="204" t="s">
        <v>202</v>
      </c>
      <c r="C79" s="4" t="s">
        <v>203</v>
      </c>
      <c r="D79" s="4"/>
      <c r="E79" s="4"/>
      <c r="F79" s="4"/>
      <c r="G79" s="160">
        <f>IFERROR(G25-(G24+(G14+G15+G18+G19)-(G16+G17+G20+G21)), "")</f>
        <v>0</v>
      </c>
      <c r="H79" s="160">
        <f t="shared" ref="H79:M79" si="7">IFERROR(H25-(H24+(H14+H15+H18+H19)-(H16+H17+H20+H21)), "")</f>
        <v>0</v>
      </c>
      <c r="I79" s="160">
        <f t="shared" si="7"/>
        <v>0</v>
      </c>
      <c r="J79" s="160">
        <f t="shared" ref="J79:L79" si="8">IFERROR(J25-(J24+(J14+J15+J18+J19)-(J16+J17+J20+J21)), "")</f>
        <v>0</v>
      </c>
      <c r="K79" s="160">
        <f t="shared" si="8"/>
        <v>0</v>
      </c>
      <c r="L79" s="160">
        <f t="shared" si="8"/>
        <v>0</v>
      </c>
      <c r="M79" s="160">
        <f t="shared" si="7"/>
        <v>-4.5474735088646412E-13</v>
      </c>
      <c r="N79" s="191"/>
      <c r="O79" s="81"/>
      <c r="P79" s="82"/>
    </row>
    <row r="80" spans="1:16" s="69" customFormat="1" ht="26.4" x14ac:dyDescent="0.25">
      <c r="A80" s="203" t="s">
        <v>204</v>
      </c>
      <c r="B80" s="205" t="s">
        <v>205</v>
      </c>
      <c r="C80" s="4" t="s">
        <v>206</v>
      </c>
      <c r="D80" s="4"/>
      <c r="E80" s="4"/>
      <c r="F80" s="4"/>
      <c r="G80" s="160">
        <f>IFERROR(G28-(SUM(G29:G30)),"")</f>
        <v>4.91</v>
      </c>
      <c r="H80" s="161">
        <f t="shared" ref="H80:M80" si="9">IFERROR(H28-(SUM(H29:H30)),"")</f>
        <v>0.36</v>
      </c>
      <c r="I80" s="162">
        <f t="shared" si="9"/>
        <v>5.12</v>
      </c>
      <c r="J80" s="162">
        <f>IFERROR(J28-(SUM(J29:J30)),"")</f>
        <v>60.3</v>
      </c>
      <c r="K80" s="162">
        <f t="shared" ref="K80:L80" si="10">IFERROR(K28-(SUM(K29:K30)),"")</f>
        <v>8.08</v>
      </c>
      <c r="L80" s="162">
        <f t="shared" si="10"/>
        <v>2.64</v>
      </c>
      <c r="M80" s="160">
        <f t="shared" si="9"/>
        <v>81.41</v>
      </c>
      <c r="N80" s="191"/>
      <c r="O80" s="81" t="s">
        <v>207</v>
      </c>
      <c r="P80" s="82"/>
    </row>
    <row r="81" spans="1:16" s="69" customFormat="1" ht="13.2" x14ac:dyDescent="0.25">
      <c r="A81" s="157" t="s">
        <v>208</v>
      </c>
      <c r="B81" s="158" t="s">
        <v>209</v>
      </c>
      <c r="C81" s="159" t="s">
        <v>210</v>
      </c>
      <c r="D81" s="159"/>
      <c r="E81" s="159"/>
      <c r="F81" s="159"/>
      <c r="G81" s="160">
        <f>IFERROR(G61-(SUM(G54:G60)),"")</f>
        <v>0</v>
      </c>
      <c r="H81" s="161">
        <f>IFERROR(H61-(SUM(H54:H60)),"")</f>
        <v>2.4868995751603507E-14</v>
      </c>
      <c r="I81" s="162">
        <f>IFERROR(I61-(SUM(I54:I60)),"")</f>
        <v>3.1263880373444408E-13</v>
      </c>
      <c r="J81" s="162">
        <f t="shared" ref="J81:L81" si="11">IFERROR(J61-(SUM(J54:J60)),"")</f>
        <v>3.1832314562052488E-12</v>
      </c>
      <c r="K81" s="162">
        <f t="shared" si="11"/>
        <v>-8.2422957348171622E-13</v>
      </c>
      <c r="L81" s="162">
        <f t="shared" si="11"/>
        <v>5.6843418860808015E-14</v>
      </c>
      <c r="M81" s="160">
        <f>IFERROR(M61-(SUM(M54:M60)),"")</f>
        <v>2.7284841053187847E-12</v>
      </c>
      <c r="N81" s="191"/>
      <c r="O81" s="81"/>
      <c r="P81" s="82"/>
    </row>
    <row r="82" spans="1:16" s="69" customFormat="1" ht="13.2" x14ac:dyDescent="0.25">
      <c r="A82" s="157" t="s">
        <v>211</v>
      </c>
      <c r="B82" s="158" t="s">
        <v>212</v>
      </c>
      <c r="C82" s="159" t="s">
        <v>213</v>
      </c>
      <c r="D82" s="159"/>
      <c r="E82" s="159"/>
      <c r="F82" s="159"/>
      <c r="G82" s="160">
        <f>IFERROR(G67-(SUM(G63:G66)),"")</f>
        <v>2.8421709430404007E-13</v>
      </c>
      <c r="H82" s="161">
        <f>IFERROR(H67-(SUM(H63:H66)),"")</f>
        <v>-2.8421709430404007E-14</v>
      </c>
      <c r="I82" s="162">
        <f>IFERROR(I67-(SUM(I63:I66)),"")</f>
        <v>1.7053025658242404E-13</v>
      </c>
      <c r="J82" s="162">
        <f t="shared" ref="J82:L82" si="12">IFERROR(J67-(SUM(J63:J66)),"")</f>
        <v>2.7284841053187847E-12</v>
      </c>
      <c r="K82" s="162">
        <f t="shared" si="12"/>
        <v>3.4106051316484809E-13</v>
      </c>
      <c r="L82" s="162">
        <f t="shared" si="12"/>
        <v>-3.637978807091713E-12</v>
      </c>
      <c r="M82" s="160">
        <f>IFERROR(M67-(SUM(M63:M66)),"")</f>
        <v>0</v>
      </c>
      <c r="N82" s="191"/>
      <c r="O82" s="81"/>
      <c r="P82" s="82"/>
    </row>
    <row r="83" spans="1:16" s="69" customFormat="1" ht="13.2" x14ac:dyDescent="0.25">
      <c r="A83" s="157" t="s">
        <v>214</v>
      </c>
      <c r="B83" s="158" t="s">
        <v>215</v>
      </c>
      <c r="C83" s="159" t="s">
        <v>216</v>
      </c>
      <c r="D83" s="159"/>
      <c r="E83" s="159"/>
      <c r="F83" s="159"/>
      <c r="G83" s="160">
        <f>IFERROR(G69-((G57/(G60+G58+G59+G57))),"")</f>
        <v>0</v>
      </c>
      <c r="H83" s="160">
        <f t="shared" ref="H83:M83" si="13">IFERROR(H69-((H57/(H60+H58+H59+H57))),"")</f>
        <v>-1.1102230246251565E-16</v>
      </c>
      <c r="I83" s="160">
        <f t="shared" si="13"/>
        <v>0</v>
      </c>
      <c r="J83" s="160">
        <f t="shared" si="13"/>
        <v>0</v>
      </c>
      <c r="K83" s="160">
        <f t="shared" si="13"/>
        <v>-1.1102230246251565E-16</v>
      </c>
      <c r="L83" s="160">
        <f t="shared" si="13"/>
        <v>0</v>
      </c>
      <c r="M83" s="160">
        <f t="shared" si="13"/>
        <v>0</v>
      </c>
      <c r="N83" s="191"/>
      <c r="O83" s="501" t="s">
        <v>217</v>
      </c>
      <c r="P83" s="82"/>
    </row>
    <row r="84" spans="1:16" s="69" customFormat="1" ht="13.2" x14ac:dyDescent="0.25">
      <c r="A84" s="157" t="s">
        <v>218</v>
      </c>
      <c r="B84" s="158" t="s">
        <v>219</v>
      </c>
      <c r="C84" s="159" t="s">
        <v>220</v>
      </c>
      <c r="D84" s="159"/>
      <c r="E84" s="159"/>
      <c r="F84" s="159"/>
      <c r="G84" s="206">
        <f>IFERROR(G41-(((G37+G38)*1000000)/((G66+G65)*1000)),"")</f>
        <v>-2.8421709430404007E-14</v>
      </c>
      <c r="H84" s="161">
        <f>IFERROR(H41-(((H37+H38)*1000000)/((H66+H65)*1000)),"")</f>
        <v>0</v>
      </c>
      <c r="I84" s="162">
        <f>IFERROR(I41-(((I37+I38)*1000000)/((I66+I65)*1000)),"")</f>
        <v>-2.8421709430404007E-14</v>
      </c>
      <c r="J84" s="162">
        <f t="shared" ref="J84:L84" si="14">IFERROR(J41-(((J37+J38)*1000000)/((J66+J65)*1000)),"")</f>
        <v>0</v>
      </c>
      <c r="K84" s="162">
        <f t="shared" si="14"/>
        <v>-2.8421709430404007E-14</v>
      </c>
      <c r="L84" s="162">
        <f t="shared" si="14"/>
        <v>2.8421709430404007E-14</v>
      </c>
      <c r="M84" s="160">
        <f>IFERROR(M41-(((M37+M38)*1000000)/((M66+M65)*1000)),"")</f>
        <v>-2.8421709430404007E-14</v>
      </c>
      <c r="N84" s="191"/>
      <c r="O84" s="81"/>
      <c r="P84" s="82"/>
    </row>
    <row r="85" spans="1:16" s="69" customFormat="1" ht="13.2" x14ac:dyDescent="0.25">
      <c r="A85" s="157" t="s">
        <v>221</v>
      </c>
      <c r="B85" s="158" t="s">
        <v>141</v>
      </c>
      <c r="C85" s="159" t="s">
        <v>222</v>
      </c>
      <c r="D85" s="159"/>
      <c r="E85" s="159"/>
      <c r="F85" s="159"/>
      <c r="G85" s="160">
        <f>IFERROR(G51-(SUM(G45:G50)),"")</f>
        <v>-4.2632564145606011E-14</v>
      </c>
      <c r="H85" s="161">
        <f>IFERROR(H51-(SUM(H45:H50)),"")</f>
        <v>0</v>
      </c>
      <c r="I85" s="162">
        <f>IFERROR(I51-(SUM(I45:I50)),"")</f>
        <v>-4.2632564145606011E-14</v>
      </c>
      <c r="J85" s="162">
        <f t="shared" ref="J85:L85" si="15">IFERROR(J51-(SUM(J45:J50)),"")</f>
        <v>2.2737367544323206E-13</v>
      </c>
      <c r="K85" s="162">
        <f t="shared" si="15"/>
        <v>0</v>
      </c>
      <c r="L85" s="162">
        <f t="shared" si="15"/>
        <v>0</v>
      </c>
      <c r="M85" s="160">
        <f>IFERROR(M51-(SUM(M45:M50)),"")</f>
        <v>1.1368683772161603E-13</v>
      </c>
      <c r="N85" s="191"/>
      <c r="O85" s="81"/>
      <c r="P85" s="82"/>
    </row>
    <row r="86" spans="1:16" s="69" customFormat="1" ht="13.8" thickBot="1" x14ac:dyDescent="0.3">
      <c r="A86" s="163" t="s">
        <v>223</v>
      </c>
      <c r="B86" s="164" t="s">
        <v>224</v>
      </c>
      <c r="C86" s="165" t="s">
        <v>225</v>
      </c>
      <c r="D86" s="165"/>
      <c r="E86" s="165"/>
      <c r="F86" s="165"/>
      <c r="G86" s="166">
        <f>IFERROR(G74-((G25-G32)-G73), "")</f>
        <v>1.3322676295501878E-15</v>
      </c>
      <c r="H86" s="166">
        <f t="shared" ref="H86:M86" si="16">IFERROR(H74-((H25-H32)-H73), "")</f>
        <v>1.7763568394002505E-15</v>
      </c>
      <c r="I86" s="166">
        <f t="shared" si="16"/>
        <v>0</v>
      </c>
      <c r="J86" s="166">
        <f t="shared" ref="J86:L86" si="17">IFERROR(J74-((J25-J32)-J73), "")</f>
        <v>5.6843418860808015E-14</v>
      </c>
      <c r="K86" s="166">
        <f t="shared" si="17"/>
        <v>-1.2434497875801753E-14</v>
      </c>
      <c r="L86" s="166">
        <f t="shared" si="17"/>
        <v>-5.3290705182007514E-15</v>
      </c>
      <c r="M86" s="166">
        <f t="shared" si="16"/>
        <v>2.1316282072803006E-13</v>
      </c>
      <c r="N86" s="191"/>
      <c r="O86" s="81"/>
      <c r="P86" s="82"/>
    </row>
    <row r="87" spans="1:16" ht="13.8" x14ac:dyDescent="0.25">
      <c r="A87" s="171"/>
      <c r="B87" s="173"/>
      <c r="C87" s="173"/>
      <c r="D87" s="170"/>
      <c r="E87" s="170"/>
      <c r="F87" s="171"/>
      <c r="G87" s="167" t="s">
        <v>226</v>
      </c>
      <c r="H87" s="171"/>
      <c r="I87" s="171"/>
      <c r="J87" s="171"/>
      <c r="K87" s="171"/>
      <c r="L87" s="171"/>
      <c r="M87" s="171"/>
      <c r="N87" s="171"/>
      <c r="O87" s="172"/>
    </row>
    <row r="88" spans="1:16" ht="13.8" x14ac:dyDescent="0.25">
      <c r="A88" s="171"/>
      <c r="B88" s="173"/>
      <c r="C88" s="173"/>
      <c r="D88" s="170"/>
      <c r="E88" s="170"/>
      <c r="F88" s="171"/>
      <c r="G88" s="168" t="s">
        <v>227</v>
      </c>
      <c r="H88" s="171"/>
      <c r="I88" s="171"/>
      <c r="J88" s="171"/>
      <c r="K88" s="171"/>
      <c r="L88" s="171"/>
      <c r="M88" s="171"/>
      <c r="N88" s="171"/>
      <c r="O88" s="172"/>
    </row>
    <row r="89" spans="1:16" ht="13.8" x14ac:dyDescent="0.25">
      <c r="A89" s="171"/>
      <c r="B89" s="173"/>
      <c r="C89" s="118"/>
      <c r="D89" s="170"/>
      <c r="E89" s="170"/>
      <c r="F89" s="171"/>
      <c r="G89" s="168" t="s">
        <v>228</v>
      </c>
      <c r="H89" s="171"/>
      <c r="I89" s="171"/>
      <c r="J89" s="171"/>
      <c r="K89" s="171"/>
      <c r="L89" s="171"/>
      <c r="M89" s="171"/>
      <c r="N89" s="171"/>
      <c r="O89" s="172"/>
    </row>
    <row r="90" spans="1:16" ht="13.8" x14ac:dyDescent="0.25">
      <c r="A90" s="171"/>
      <c r="B90" s="173"/>
      <c r="C90" s="118"/>
      <c r="D90" s="170"/>
      <c r="E90" s="170"/>
      <c r="F90" s="171"/>
      <c r="G90" s="167"/>
      <c r="H90" s="171"/>
      <c r="I90" s="171"/>
      <c r="J90" s="171"/>
      <c r="K90" s="171"/>
      <c r="L90" s="171"/>
      <c r="M90" s="171"/>
      <c r="N90" s="171"/>
      <c r="O90" s="172"/>
    </row>
    <row r="91" spans="1:16" ht="13.8" x14ac:dyDescent="0.25">
      <c r="A91" s="171"/>
      <c r="B91" s="173"/>
      <c r="C91" s="118"/>
      <c r="D91" s="170"/>
      <c r="E91" s="170"/>
      <c r="F91" s="171"/>
      <c r="G91" s="171"/>
      <c r="H91" s="171"/>
      <c r="I91" s="171"/>
      <c r="J91" s="171"/>
      <c r="K91" s="171"/>
      <c r="L91" s="171"/>
      <c r="M91" s="171"/>
      <c r="N91" s="171"/>
      <c r="O91" s="172"/>
    </row>
  </sheetData>
  <mergeCells count="2">
    <mergeCell ref="P39:P41"/>
    <mergeCell ref="P45:P49"/>
  </mergeCells>
  <conditionalFormatting sqref="G77:M80 G84:M86">
    <cfRule type="cellIs" dxfId="3" priority="5" operator="lessThanOrEqual">
      <formula>-0.1</formula>
    </cfRule>
    <cfRule type="cellIs" dxfId="2" priority="6" operator="greaterThanOrEqual">
      <formula>0.1</formula>
    </cfRule>
  </conditionalFormatting>
  <conditionalFormatting sqref="G81:M83">
    <cfRule type="cellIs" dxfId="1" priority="1" operator="lessThanOrEqual">
      <formula>-0.01</formula>
    </cfRule>
    <cfRule type="cellIs" dxfId="0" priority="2" operator="greaterThanOrEqual">
      <formula>0.01</formula>
    </cfRule>
  </conditionalFormatting>
  <pageMargins left="0.70866141732283472" right="0.70866141732283472" top="0.74803149606299213" bottom="0.74803149606299213" header="0.31496062992125984" footer="0.31496062992125984"/>
  <pageSetup paperSize="8" scale="7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DF66E-656A-44C6-8DCA-A069F9E632DD}">
  <sheetPr codeName="Sheet6"/>
  <dimension ref="A1:Z51"/>
  <sheetViews>
    <sheetView showGridLines="0" zoomScaleNormal="100" workbookViewId="0">
      <pane xSplit="2" ySplit="1" topLeftCell="I2" activePane="bottomRight" state="frozen"/>
      <selection pane="topRight" activeCell="C14" sqref="C14"/>
      <selection pane="bottomLeft" activeCell="C14" sqref="C14"/>
      <selection pane="bottomRight" activeCell="V5" sqref="V5"/>
    </sheetView>
  </sheetViews>
  <sheetFormatPr defaultColWidth="8.6640625" defaultRowHeight="13.8" x14ac:dyDescent="0.25"/>
  <cols>
    <col min="1" max="1" width="50.5546875" style="1" bestFit="1" customWidth="1"/>
    <col min="2" max="2" width="18.33203125" style="1" customWidth="1"/>
    <col min="3" max="3" width="10.44140625" style="1" customWidth="1"/>
    <col min="4" max="4" width="14.6640625" style="1" customWidth="1"/>
    <col min="5" max="5" width="13.5546875" style="1" customWidth="1"/>
    <col min="6" max="6" width="15.109375" style="1" customWidth="1"/>
    <col min="7" max="7" width="14.33203125" style="329" customWidth="1"/>
    <col min="8" max="8" width="14" style="1" customWidth="1"/>
    <col min="9" max="9" width="8.6640625" style="1"/>
    <col min="10" max="10" width="5.6640625" style="330" customWidth="1"/>
    <col min="11" max="11" width="13.88671875" style="329" customWidth="1"/>
    <col min="12" max="13" width="8.6640625" style="1"/>
    <col min="14" max="14" width="5.6640625" style="330" customWidth="1"/>
    <col min="15" max="15" width="13.88671875" style="329" customWidth="1"/>
    <col min="16" max="17" width="8.6640625" style="1"/>
    <col min="18" max="18" width="5.6640625" style="330" customWidth="1"/>
    <col min="19" max="19" width="14.33203125" style="329" customWidth="1"/>
    <col min="20" max="21" width="8.6640625" style="1"/>
    <col min="22" max="22" width="11.5546875" style="1" customWidth="1"/>
    <col min="23" max="23" width="13.5546875" style="329" customWidth="1"/>
    <col min="24" max="25" width="8.6640625" style="1"/>
    <col min="26" max="26" width="11.44140625" style="1" customWidth="1"/>
    <col min="27" max="16384" width="8.6640625" style="1"/>
  </cols>
  <sheetData>
    <row r="1" spans="1:26" ht="14.4" customHeight="1" thickBot="1" x14ac:dyDescent="0.35">
      <c r="A1" s="2" t="s">
        <v>232</v>
      </c>
      <c r="G1" s="558" t="s">
        <v>233</v>
      </c>
      <c r="H1" s="559"/>
      <c r="I1" s="559"/>
      <c r="J1" s="559"/>
      <c r="K1" s="559"/>
      <c r="L1" s="559"/>
      <c r="M1" s="559"/>
      <c r="N1" s="559"/>
      <c r="O1" s="559"/>
      <c r="P1" s="559"/>
      <c r="Q1" s="559"/>
      <c r="R1" s="559"/>
      <c r="S1" s="559"/>
      <c r="T1" s="559"/>
      <c r="U1" s="559"/>
      <c r="V1" s="559"/>
      <c r="W1" s="559"/>
      <c r="X1" s="559"/>
      <c r="Y1" s="559"/>
      <c r="Z1" s="560"/>
    </row>
    <row r="2" spans="1:26" ht="25.5" customHeight="1" thickBot="1" x14ac:dyDescent="0.35">
      <c r="B2" s="561" t="s">
        <v>234</v>
      </c>
      <c r="C2" s="562"/>
      <c r="D2" s="562"/>
      <c r="E2" s="562"/>
      <c r="F2" s="563"/>
      <c r="G2" s="555" t="s">
        <v>235</v>
      </c>
      <c r="H2" s="556"/>
      <c r="I2" s="556"/>
      <c r="J2" s="557"/>
      <c r="K2" s="564" t="s">
        <v>236</v>
      </c>
      <c r="L2" s="565"/>
      <c r="M2" s="565"/>
      <c r="N2" s="566"/>
      <c r="O2" s="555" t="s">
        <v>237</v>
      </c>
      <c r="P2" s="556"/>
      <c r="Q2" s="556"/>
      <c r="R2" s="557"/>
      <c r="S2" s="564" t="s">
        <v>238</v>
      </c>
      <c r="T2" s="565"/>
      <c r="U2" s="565"/>
      <c r="V2" s="566"/>
      <c r="W2" s="555" t="s">
        <v>239</v>
      </c>
      <c r="X2" s="556"/>
      <c r="Y2" s="556"/>
      <c r="Z2" s="557"/>
    </row>
    <row r="3" spans="1:26" s="335" customFormat="1" ht="35.25" customHeight="1" x14ac:dyDescent="0.25">
      <c r="A3" s="331" t="s">
        <v>240</v>
      </c>
      <c r="B3" s="332" t="s">
        <v>241</v>
      </c>
      <c r="C3" s="332" t="s">
        <v>242</v>
      </c>
      <c r="D3" s="332" t="s">
        <v>243</v>
      </c>
      <c r="E3" s="333" t="s">
        <v>244</v>
      </c>
      <c r="F3" s="334" t="s">
        <v>245</v>
      </c>
      <c r="G3" s="491" t="s">
        <v>243</v>
      </c>
      <c r="H3" s="492" t="s">
        <v>244</v>
      </c>
      <c r="I3" s="492" t="s">
        <v>246</v>
      </c>
      <c r="J3" s="493" t="s">
        <v>247</v>
      </c>
      <c r="K3" s="494" t="s">
        <v>243</v>
      </c>
      <c r="L3" s="495" t="s">
        <v>244</v>
      </c>
      <c r="M3" s="495" t="s">
        <v>246</v>
      </c>
      <c r="N3" s="496" t="s">
        <v>247</v>
      </c>
      <c r="O3" s="491" t="s">
        <v>243</v>
      </c>
      <c r="P3" s="492" t="s">
        <v>244</v>
      </c>
      <c r="Q3" s="492" t="s">
        <v>246</v>
      </c>
      <c r="R3" s="493" t="s">
        <v>247</v>
      </c>
      <c r="S3" s="494" t="s">
        <v>243</v>
      </c>
      <c r="T3" s="495" t="s">
        <v>244</v>
      </c>
      <c r="U3" s="495" t="s">
        <v>246</v>
      </c>
      <c r="V3" s="496" t="s">
        <v>247</v>
      </c>
      <c r="W3" s="491" t="s">
        <v>243</v>
      </c>
      <c r="X3" s="492" t="s">
        <v>244</v>
      </c>
      <c r="Y3" s="492" t="s">
        <v>246</v>
      </c>
      <c r="Z3" s="493" t="s">
        <v>247</v>
      </c>
    </row>
    <row r="4" spans="1:26" x14ac:dyDescent="0.25">
      <c r="A4" s="467" t="s">
        <v>248</v>
      </c>
      <c r="B4" s="468" t="s">
        <v>249</v>
      </c>
      <c r="C4" s="467" t="s">
        <v>41</v>
      </c>
      <c r="D4" s="468">
        <v>18</v>
      </c>
      <c r="E4" s="467">
        <v>2021</v>
      </c>
      <c r="F4" s="467" t="s">
        <v>250</v>
      </c>
      <c r="G4" s="469">
        <v>24</v>
      </c>
      <c r="H4" s="467">
        <v>2021</v>
      </c>
      <c r="I4" s="467" t="s">
        <v>251</v>
      </c>
      <c r="J4" s="467"/>
      <c r="K4" s="469">
        <v>24</v>
      </c>
      <c r="L4" s="467">
        <v>2021</v>
      </c>
      <c r="M4" s="467" t="s">
        <v>251</v>
      </c>
      <c r="N4" s="467"/>
      <c r="O4" s="469">
        <v>24</v>
      </c>
      <c r="P4" s="467">
        <v>2021</v>
      </c>
      <c r="Q4" s="467" t="s">
        <v>251</v>
      </c>
      <c r="R4" s="467"/>
      <c r="S4" s="469">
        <v>24</v>
      </c>
      <c r="T4" s="467">
        <v>2021</v>
      </c>
      <c r="U4" s="467" t="s">
        <v>251</v>
      </c>
      <c r="V4" s="467" t="s">
        <v>252</v>
      </c>
      <c r="W4" s="469" t="s">
        <v>326</v>
      </c>
      <c r="X4" s="467"/>
      <c r="Y4" s="467"/>
      <c r="Z4" s="467"/>
    </row>
    <row r="5" spans="1:26" x14ac:dyDescent="0.25">
      <c r="A5" s="467" t="s">
        <v>254</v>
      </c>
      <c r="B5" s="468" t="s">
        <v>255</v>
      </c>
      <c r="C5" s="467" t="s">
        <v>41</v>
      </c>
      <c r="D5" s="468">
        <v>3</v>
      </c>
      <c r="E5" s="467">
        <v>2021</v>
      </c>
      <c r="F5" s="467" t="s">
        <v>250</v>
      </c>
      <c r="G5" s="469">
        <v>0</v>
      </c>
      <c r="H5" s="467" t="s">
        <v>256</v>
      </c>
      <c r="I5" s="467" t="s">
        <v>257</v>
      </c>
      <c r="J5" s="467"/>
      <c r="K5" s="469">
        <v>0</v>
      </c>
      <c r="L5" s="467" t="s">
        <v>256</v>
      </c>
      <c r="M5" s="467" t="s">
        <v>257</v>
      </c>
      <c r="N5" s="467"/>
      <c r="O5" s="469">
        <v>0</v>
      </c>
      <c r="P5" s="467" t="s">
        <v>256</v>
      </c>
      <c r="Q5" s="467" t="s">
        <v>257</v>
      </c>
      <c r="R5" s="467"/>
      <c r="S5" s="469">
        <v>0</v>
      </c>
      <c r="T5" s="467" t="s">
        <v>256</v>
      </c>
      <c r="U5" s="467" t="s">
        <v>256</v>
      </c>
      <c r="V5" s="467" t="s">
        <v>258</v>
      </c>
      <c r="W5" s="469" t="s">
        <v>326</v>
      </c>
      <c r="X5" s="467"/>
      <c r="Y5" s="467"/>
      <c r="Z5" s="467"/>
    </row>
    <row r="6" spans="1:26" x14ac:dyDescent="0.25">
      <c r="A6" s="467" t="s">
        <v>259</v>
      </c>
      <c r="B6" s="468" t="s">
        <v>259</v>
      </c>
      <c r="C6" s="467" t="s">
        <v>41</v>
      </c>
      <c r="D6" s="468">
        <v>5</v>
      </c>
      <c r="E6" s="467">
        <v>2025</v>
      </c>
      <c r="F6" s="467" t="s">
        <v>250</v>
      </c>
      <c r="G6" s="469"/>
      <c r="H6" s="467"/>
      <c r="I6" s="467" t="s">
        <v>253</v>
      </c>
      <c r="J6" s="467"/>
      <c r="K6" s="469"/>
      <c r="L6" s="467"/>
      <c r="M6" s="467" t="s">
        <v>253</v>
      </c>
      <c r="N6" s="467"/>
      <c r="O6" s="469"/>
      <c r="P6" s="467"/>
      <c r="Q6" s="467" t="s">
        <v>253</v>
      </c>
      <c r="R6" s="467"/>
      <c r="S6" s="469">
        <v>5</v>
      </c>
      <c r="T6" s="467">
        <v>2030</v>
      </c>
      <c r="U6" s="467" t="s">
        <v>257</v>
      </c>
      <c r="V6" s="467" t="s">
        <v>260</v>
      </c>
      <c r="W6" s="469" t="s">
        <v>326</v>
      </c>
      <c r="X6" s="467"/>
      <c r="Y6" s="467"/>
      <c r="Z6" s="467"/>
    </row>
    <row r="7" spans="1:26" x14ac:dyDescent="0.25">
      <c r="A7" s="467" t="s">
        <v>261</v>
      </c>
      <c r="B7" s="468" t="s">
        <v>262</v>
      </c>
      <c r="C7" s="467" t="s">
        <v>41</v>
      </c>
      <c r="D7" s="468">
        <v>8</v>
      </c>
      <c r="E7" s="467">
        <v>2025</v>
      </c>
      <c r="F7" s="467" t="s">
        <v>250</v>
      </c>
      <c r="G7" s="469"/>
      <c r="H7" s="467"/>
      <c r="I7" s="467" t="s">
        <v>253</v>
      </c>
      <c r="J7" s="467"/>
      <c r="K7" s="469"/>
      <c r="L7" s="467"/>
      <c r="M7" s="467" t="s">
        <v>253</v>
      </c>
      <c r="N7" s="467"/>
      <c r="O7" s="469"/>
      <c r="P7" s="467"/>
      <c r="Q7" s="467" t="s">
        <v>253</v>
      </c>
      <c r="R7" s="467"/>
      <c r="S7" s="469">
        <v>0</v>
      </c>
      <c r="T7" s="467" t="s">
        <v>256</v>
      </c>
      <c r="U7" s="467" t="s">
        <v>263</v>
      </c>
      <c r="V7" s="467" t="s">
        <v>264</v>
      </c>
      <c r="W7" s="469" t="s">
        <v>326</v>
      </c>
      <c r="X7" s="467"/>
      <c r="Y7" s="467"/>
      <c r="Z7" s="467"/>
    </row>
    <row r="8" spans="1:26" x14ac:dyDescent="0.25">
      <c r="A8" s="467" t="s">
        <v>265</v>
      </c>
      <c r="B8" s="468" t="s">
        <v>266</v>
      </c>
      <c r="C8" s="467" t="s">
        <v>38</v>
      </c>
      <c r="D8" s="468">
        <v>4.5999999999999996</v>
      </c>
      <c r="E8" s="467">
        <v>2025</v>
      </c>
      <c r="F8" s="467" t="s">
        <v>250</v>
      </c>
      <c r="G8" s="469"/>
      <c r="H8" s="467"/>
      <c r="I8" s="467" t="s">
        <v>253</v>
      </c>
      <c r="J8" s="467"/>
      <c r="K8" s="469"/>
      <c r="L8" s="467"/>
      <c r="M8" s="467" t="s">
        <v>253</v>
      </c>
      <c r="N8" s="467"/>
      <c r="O8" s="469"/>
      <c r="P8" s="467"/>
      <c r="Q8" s="467" t="s">
        <v>253</v>
      </c>
      <c r="R8" s="467"/>
      <c r="S8" s="469">
        <v>5.5</v>
      </c>
      <c r="T8" s="467">
        <v>2030</v>
      </c>
      <c r="U8" s="467" t="s">
        <v>257</v>
      </c>
      <c r="V8" s="467" t="s">
        <v>267</v>
      </c>
      <c r="W8" s="469" t="s">
        <v>326</v>
      </c>
      <c r="X8" s="467"/>
      <c r="Y8" s="467"/>
      <c r="Z8" s="467"/>
    </row>
    <row r="9" spans="1:26" x14ac:dyDescent="0.25">
      <c r="A9" s="467" t="s">
        <v>268</v>
      </c>
      <c r="B9" s="468" t="s">
        <v>269</v>
      </c>
      <c r="C9" s="467" t="s">
        <v>38</v>
      </c>
      <c r="D9" s="468" t="s">
        <v>256</v>
      </c>
      <c r="E9" s="467">
        <v>2026</v>
      </c>
      <c r="F9" s="467" t="s">
        <v>270</v>
      </c>
      <c r="G9" s="469"/>
      <c r="H9" s="467"/>
      <c r="I9" s="467" t="s">
        <v>253</v>
      </c>
      <c r="J9" s="467"/>
      <c r="K9" s="469"/>
      <c r="L9" s="467"/>
      <c r="M9" s="467" t="s">
        <v>253</v>
      </c>
      <c r="N9" s="467"/>
      <c r="O9" s="469"/>
      <c r="P9" s="467"/>
      <c r="Q9" s="467" t="s">
        <v>253</v>
      </c>
      <c r="R9" s="467"/>
      <c r="S9" s="469">
        <v>14</v>
      </c>
      <c r="T9" s="467">
        <v>2026</v>
      </c>
      <c r="U9" s="467" t="s">
        <v>271</v>
      </c>
      <c r="V9" s="467" t="s">
        <v>272</v>
      </c>
      <c r="W9" s="469" t="s">
        <v>326</v>
      </c>
      <c r="X9" s="467"/>
      <c r="Y9" s="467"/>
      <c r="Z9" s="467"/>
    </row>
    <row r="10" spans="1:26" x14ac:dyDescent="0.25">
      <c r="A10" s="467" t="s">
        <v>273</v>
      </c>
      <c r="B10" s="468" t="s">
        <v>274</v>
      </c>
      <c r="C10" s="467" t="s">
        <v>38</v>
      </c>
      <c r="D10" s="468">
        <v>1.19</v>
      </c>
      <c r="E10" s="467" t="s">
        <v>275</v>
      </c>
      <c r="F10" s="467" t="s">
        <v>276</v>
      </c>
      <c r="G10" s="470">
        <v>0.50236378446615049</v>
      </c>
      <c r="H10" s="467" t="s">
        <v>235</v>
      </c>
      <c r="I10" s="467" t="s">
        <v>271</v>
      </c>
      <c r="J10" s="467"/>
      <c r="K10" s="470">
        <v>0.43433564908761535</v>
      </c>
      <c r="L10" s="467" t="s">
        <v>236</v>
      </c>
      <c r="M10" s="467" t="s">
        <v>271</v>
      </c>
      <c r="N10" s="467"/>
      <c r="O10" s="470">
        <v>-0.34639595741991003</v>
      </c>
      <c r="P10" s="471" t="s">
        <v>237</v>
      </c>
      <c r="Q10" s="471" t="s">
        <v>271</v>
      </c>
      <c r="R10" s="467"/>
      <c r="S10" s="470">
        <v>0.64398074497001934</v>
      </c>
      <c r="T10" s="467" t="s">
        <v>238</v>
      </c>
      <c r="U10" s="467" t="s">
        <v>271</v>
      </c>
      <c r="V10" s="467"/>
      <c r="W10" s="470">
        <v>1.5090043251781131</v>
      </c>
      <c r="X10" s="472" t="s">
        <v>239</v>
      </c>
      <c r="Y10" s="467" t="s">
        <v>271</v>
      </c>
      <c r="Z10" s="467"/>
    </row>
    <row r="11" spans="1:26" x14ac:dyDescent="0.25">
      <c r="A11" s="467" t="s">
        <v>273</v>
      </c>
      <c r="B11" s="468" t="s">
        <v>277</v>
      </c>
      <c r="C11" s="467" t="s">
        <v>39</v>
      </c>
      <c r="D11" s="473">
        <v>0</v>
      </c>
      <c r="E11" s="467" t="s">
        <v>275</v>
      </c>
      <c r="F11" s="467" t="s">
        <v>276</v>
      </c>
      <c r="G11" s="470">
        <v>0</v>
      </c>
      <c r="H11" s="467" t="s">
        <v>235</v>
      </c>
      <c r="I11" s="467" t="s">
        <v>271</v>
      </c>
      <c r="J11" s="467"/>
      <c r="K11" s="470">
        <v>0</v>
      </c>
      <c r="L11" s="467" t="s">
        <v>236</v>
      </c>
      <c r="M11" s="467" t="s">
        <v>271</v>
      </c>
      <c r="N11" s="467"/>
      <c r="O11" s="470">
        <v>0</v>
      </c>
      <c r="P11" s="471" t="s">
        <v>237</v>
      </c>
      <c r="Q11" s="471" t="s">
        <v>271</v>
      </c>
      <c r="R11" s="467"/>
      <c r="S11" s="470">
        <v>0</v>
      </c>
      <c r="T11" s="467" t="s">
        <v>238</v>
      </c>
      <c r="U11" s="467" t="s">
        <v>271</v>
      </c>
      <c r="V11" s="467"/>
      <c r="W11" s="470">
        <v>0</v>
      </c>
      <c r="X11" s="472" t="s">
        <v>239</v>
      </c>
      <c r="Y11" s="467" t="s">
        <v>271</v>
      </c>
      <c r="Z11" s="467"/>
    </row>
    <row r="12" spans="1:26" x14ac:dyDescent="0.25">
      <c r="A12" s="467" t="s">
        <v>273</v>
      </c>
      <c r="B12" s="468" t="s">
        <v>278</v>
      </c>
      <c r="C12" s="467" t="s">
        <v>40</v>
      </c>
      <c r="D12" s="473">
        <v>0</v>
      </c>
      <c r="E12" s="467" t="s">
        <v>275</v>
      </c>
      <c r="F12" s="467" t="s">
        <v>276</v>
      </c>
      <c r="G12" s="470">
        <v>0</v>
      </c>
      <c r="H12" s="467" t="s">
        <v>235</v>
      </c>
      <c r="I12" s="467" t="s">
        <v>271</v>
      </c>
      <c r="J12" s="467"/>
      <c r="K12" s="470">
        <v>0</v>
      </c>
      <c r="L12" s="467" t="s">
        <v>236</v>
      </c>
      <c r="M12" s="467" t="s">
        <v>271</v>
      </c>
      <c r="N12" s="467"/>
      <c r="O12" s="470">
        <v>0</v>
      </c>
      <c r="P12" s="471" t="s">
        <v>237</v>
      </c>
      <c r="Q12" s="471" t="s">
        <v>271</v>
      </c>
      <c r="R12" s="467"/>
      <c r="S12" s="470">
        <v>0</v>
      </c>
      <c r="T12" s="467" t="s">
        <v>238</v>
      </c>
      <c r="U12" s="467" t="s">
        <v>271</v>
      </c>
      <c r="V12" s="467"/>
      <c r="W12" s="470">
        <v>0</v>
      </c>
      <c r="X12" s="472" t="s">
        <v>239</v>
      </c>
      <c r="Y12" s="467" t="s">
        <v>271</v>
      </c>
      <c r="Z12" s="467"/>
    </row>
    <row r="13" spans="1:26" x14ac:dyDescent="0.25">
      <c r="A13" s="467" t="s">
        <v>273</v>
      </c>
      <c r="B13" s="468" t="s">
        <v>279</v>
      </c>
      <c r="C13" s="467" t="s">
        <v>41</v>
      </c>
      <c r="D13" s="473">
        <v>93.287994715882419</v>
      </c>
      <c r="E13" s="467" t="s">
        <v>275</v>
      </c>
      <c r="F13" s="467" t="s">
        <v>276</v>
      </c>
      <c r="G13" s="470">
        <v>23.273938574948161</v>
      </c>
      <c r="H13" s="467" t="s">
        <v>235</v>
      </c>
      <c r="I13" s="467" t="s">
        <v>271</v>
      </c>
      <c r="J13" s="467"/>
      <c r="K13" s="470">
        <v>10.821947188940243</v>
      </c>
      <c r="L13" s="467" t="s">
        <v>236</v>
      </c>
      <c r="M13" s="467" t="s">
        <v>271</v>
      </c>
      <c r="N13" s="467"/>
      <c r="O13" s="470">
        <v>-33.924271906209924</v>
      </c>
      <c r="P13" s="471" t="s">
        <v>237</v>
      </c>
      <c r="Q13" s="471" t="s">
        <v>271</v>
      </c>
      <c r="R13" s="467"/>
      <c r="S13" s="470">
        <v>24.121393662300768</v>
      </c>
      <c r="T13" s="467" t="s">
        <v>238</v>
      </c>
      <c r="U13" s="467" t="s">
        <v>271</v>
      </c>
      <c r="V13" s="467"/>
      <c r="W13" s="470">
        <v>82.220007403268681</v>
      </c>
      <c r="X13" s="472" t="s">
        <v>239</v>
      </c>
      <c r="Y13" s="467" t="s">
        <v>271</v>
      </c>
      <c r="Z13" s="467"/>
    </row>
    <row r="14" spans="1:26" x14ac:dyDescent="0.25">
      <c r="A14" s="467" t="s">
        <v>273</v>
      </c>
      <c r="B14" s="468" t="s">
        <v>280</v>
      </c>
      <c r="C14" s="467" t="s">
        <v>42</v>
      </c>
      <c r="D14" s="473">
        <v>0</v>
      </c>
      <c r="E14" s="467" t="s">
        <v>275</v>
      </c>
      <c r="F14" s="467" t="s">
        <v>276</v>
      </c>
      <c r="G14" s="470">
        <v>0</v>
      </c>
      <c r="H14" s="467" t="s">
        <v>235</v>
      </c>
      <c r="I14" s="467" t="s">
        <v>271</v>
      </c>
      <c r="J14" s="467"/>
      <c r="K14" s="470">
        <v>0</v>
      </c>
      <c r="L14" s="467" t="s">
        <v>236</v>
      </c>
      <c r="M14" s="467" t="s">
        <v>271</v>
      </c>
      <c r="N14" s="467"/>
      <c r="O14" s="470">
        <v>0</v>
      </c>
      <c r="P14" s="471" t="s">
        <v>237</v>
      </c>
      <c r="Q14" s="471" t="s">
        <v>271</v>
      </c>
      <c r="R14" s="467"/>
      <c r="S14" s="470">
        <v>0</v>
      </c>
      <c r="T14" s="467" t="s">
        <v>238</v>
      </c>
      <c r="U14" s="467" t="s">
        <v>271</v>
      </c>
      <c r="V14" s="467"/>
      <c r="W14" s="470">
        <v>0</v>
      </c>
      <c r="X14" s="472" t="s">
        <v>239</v>
      </c>
      <c r="Y14" s="467" t="s">
        <v>271</v>
      </c>
      <c r="Z14" s="467"/>
    </row>
    <row r="15" spans="1:26" x14ac:dyDescent="0.25">
      <c r="A15" s="467" t="s">
        <v>273</v>
      </c>
      <c r="B15" s="468" t="s">
        <v>281</v>
      </c>
      <c r="C15" s="467" t="s">
        <v>43</v>
      </c>
      <c r="D15" s="473">
        <v>5.6660000000000004</v>
      </c>
      <c r="E15" s="467" t="s">
        <v>275</v>
      </c>
      <c r="F15" s="467" t="s">
        <v>276</v>
      </c>
      <c r="G15" s="470">
        <v>2.5337936710387918</v>
      </c>
      <c r="H15" s="467" t="s">
        <v>235</v>
      </c>
      <c r="I15" s="467" t="s">
        <v>271</v>
      </c>
      <c r="J15" s="467"/>
      <c r="K15" s="470">
        <v>2.4262495328020641</v>
      </c>
      <c r="L15" s="467" t="s">
        <v>236</v>
      </c>
      <c r="M15" s="467" t="s">
        <v>271</v>
      </c>
      <c r="N15" s="467"/>
      <c r="O15" s="470">
        <v>-1.1578204283974267</v>
      </c>
      <c r="P15" s="471" t="s">
        <v>237</v>
      </c>
      <c r="Q15" s="471" t="s">
        <v>271</v>
      </c>
      <c r="R15" s="467"/>
      <c r="S15" s="470">
        <v>3.512529288571256</v>
      </c>
      <c r="T15" s="467" t="s">
        <v>238</v>
      </c>
      <c r="U15" s="467" t="s">
        <v>271</v>
      </c>
      <c r="V15" s="467"/>
      <c r="W15" s="470">
        <v>7.8808076231002326</v>
      </c>
      <c r="X15" s="472" t="s">
        <v>239</v>
      </c>
      <c r="Y15" s="467" t="s">
        <v>271</v>
      </c>
      <c r="Z15" s="467"/>
    </row>
    <row r="16" spans="1:26" x14ac:dyDescent="0.25">
      <c r="A16" s="467" t="s">
        <v>282</v>
      </c>
      <c r="B16" s="468" t="s">
        <v>279</v>
      </c>
      <c r="C16" s="467" t="s">
        <v>283</v>
      </c>
      <c r="D16" s="473">
        <v>26.078651672816559</v>
      </c>
      <c r="E16" s="467" t="s">
        <v>275</v>
      </c>
      <c r="F16" s="467" t="s">
        <v>284</v>
      </c>
      <c r="G16" s="470">
        <v>8.23</v>
      </c>
      <c r="H16" s="467" t="s">
        <v>235</v>
      </c>
      <c r="I16" s="467" t="s">
        <v>251</v>
      </c>
      <c r="J16" s="467"/>
      <c r="K16" s="470">
        <v>21.591000000000001</v>
      </c>
      <c r="L16" s="467" t="s">
        <v>236</v>
      </c>
      <c r="M16" s="467" t="s">
        <v>251</v>
      </c>
      <c r="N16" s="467"/>
      <c r="O16" s="470">
        <v>23.959612780230785</v>
      </c>
      <c r="P16" s="467" t="s">
        <v>237</v>
      </c>
      <c r="Q16" s="467" t="s">
        <v>271</v>
      </c>
      <c r="R16" s="467"/>
      <c r="S16" s="470">
        <v>32.316903809514983</v>
      </c>
      <c r="T16" s="467" t="s">
        <v>238</v>
      </c>
      <c r="U16" s="467" t="s">
        <v>271</v>
      </c>
      <c r="V16" s="467"/>
      <c r="W16" s="474">
        <v>39.344902689514981</v>
      </c>
      <c r="X16" s="472" t="s">
        <v>239</v>
      </c>
      <c r="Y16" s="472" t="s">
        <v>271</v>
      </c>
      <c r="Z16" s="467"/>
    </row>
    <row r="17" spans="1:26" x14ac:dyDescent="0.25">
      <c r="A17" s="467" t="s">
        <v>282</v>
      </c>
      <c r="B17" s="468" t="s">
        <v>281</v>
      </c>
      <c r="C17" s="467" t="s">
        <v>43</v>
      </c>
      <c r="D17" s="473">
        <v>6.6633876282633064</v>
      </c>
      <c r="E17" s="467" t="s">
        <v>275</v>
      </c>
      <c r="F17" s="467" t="s">
        <v>284</v>
      </c>
      <c r="G17" s="470">
        <v>0</v>
      </c>
      <c r="H17" s="467" t="s">
        <v>235</v>
      </c>
      <c r="I17" s="467" t="s">
        <v>251</v>
      </c>
      <c r="J17" s="467"/>
      <c r="K17" s="470">
        <v>1.7989999999999999</v>
      </c>
      <c r="L17" s="467" t="s">
        <v>236</v>
      </c>
      <c r="M17" s="467" t="s">
        <v>251</v>
      </c>
      <c r="N17" s="467"/>
      <c r="O17" s="470">
        <v>1.9712010356327005</v>
      </c>
      <c r="P17" s="467" t="s">
        <v>237</v>
      </c>
      <c r="Q17" s="467" t="s">
        <v>271</v>
      </c>
      <c r="R17" s="467"/>
      <c r="S17" s="470">
        <v>4.4913134987600039</v>
      </c>
      <c r="T17" s="467" t="s">
        <v>238</v>
      </c>
      <c r="U17" s="467" t="s">
        <v>271</v>
      </c>
      <c r="V17" s="467"/>
      <c r="W17" s="474">
        <v>6.4913134987600039</v>
      </c>
      <c r="X17" s="472" t="s">
        <v>239</v>
      </c>
      <c r="Y17" s="472" t="s">
        <v>271</v>
      </c>
      <c r="Z17" s="467"/>
    </row>
    <row r="18" spans="1:26" x14ac:dyDescent="0.25">
      <c r="A18" s="467" t="s">
        <v>282</v>
      </c>
      <c r="B18" s="468" t="s">
        <v>274</v>
      </c>
      <c r="C18" s="467" t="s">
        <v>285</v>
      </c>
      <c r="D18" s="473">
        <v>0.32771153840373002</v>
      </c>
      <c r="E18" s="467" t="s">
        <v>275</v>
      </c>
      <c r="F18" s="467" t="s">
        <v>284</v>
      </c>
      <c r="G18" s="470">
        <v>0</v>
      </c>
      <c r="H18" s="467" t="s">
        <v>235</v>
      </c>
      <c r="I18" s="467" t="s">
        <v>251</v>
      </c>
      <c r="J18" s="467"/>
      <c r="K18" s="470">
        <v>0</v>
      </c>
      <c r="L18" s="467" t="s">
        <v>236</v>
      </c>
      <c r="M18" s="467" t="s">
        <v>251</v>
      </c>
      <c r="N18" s="467"/>
      <c r="O18" s="470">
        <v>1.8000000000000001E-4</v>
      </c>
      <c r="P18" s="467" t="s">
        <v>237</v>
      </c>
      <c r="Q18" s="467" t="s">
        <v>271</v>
      </c>
      <c r="R18" s="467"/>
      <c r="S18" s="470">
        <v>1.8000000000000001E-4</v>
      </c>
      <c r="T18" s="467" t="s">
        <v>238</v>
      </c>
      <c r="U18" s="467" t="s">
        <v>271</v>
      </c>
      <c r="V18" s="467"/>
      <c r="W18" s="474">
        <v>1.8000000000000001E-4</v>
      </c>
      <c r="X18" s="472" t="s">
        <v>239</v>
      </c>
      <c r="Y18" s="472" t="s">
        <v>271</v>
      </c>
      <c r="Z18" s="467"/>
    </row>
    <row r="19" spans="1:26" x14ac:dyDescent="0.25">
      <c r="A19" s="467" t="s">
        <v>282</v>
      </c>
      <c r="B19" s="468" t="s">
        <v>280</v>
      </c>
      <c r="C19" s="467" t="s">
        <v>42</v>
      </c>
      <c r="D19" s="473">
        <v>0</v>
      </c>
      <c r="E19" s="467" t="s">
        <v>275</v>
      </c>
      <c r="F19" s="467" t="s">
        <v>284</v>
      </c>
      <c r="G19" s="470">
        <v>0</v>
      </c>
      <c r="H19" s="467" t="s">
        <v>235</v>
      </c>
      <c r="I19" s="467" t="s">
        <v>251</v>
      </c>
      <c r="J19" s="467"/>
      <c r="K19" s="470">
        <v>0</v>
      </c>
      <c r="L19" s="467" t="s">
        <v>236</v>
      </c>
      <c r="M19" s="467" t="s">
        <v>251</v>
      </c>
      <c r="N19" s="467"/>
      <c r="O19" s="470">
        <v>3.1134374074074076E-2</v>
      </c>
      <c r="P19" s="467" t="s">
        <v>237</v>
      </c>
      <c r="Q19" s="467" t="s">
        <v>271</v>
      </c>
      <c r="R19" s="467"/>
      <c r="S19" s="470">
        <v>3.1134374074074076E-2</v>
      </c>
      <c r="T19" s="467" t="s">
        <v>238</v>
      </c>
      <c r="U19" s="467" t="s">
        <v>271</v>
      </c>
      <c r="V19" s="467"/>
      <c r="W19" s="474">
        <v>0.53113437407407404</v>
      </c>
      <c r="X19" s="472" t="s">
        <v>239</v>
      </c>
      <c r="Y19" s="472" t="s">
        <v>271</v>
      </c>
      <c r="Z19" s="467"/>
    </row>
    <row r="20" spans="1:26" x14ac:dyDescent="0.25">
      <c r="A20" s="467" t="s">
        <v>282</v>
      </c>
      <c r="B20" s="468" t="s">
        <v>278</v>
      </c>
      <c r="C20" s="467" t="s">
        <v>286</v>
      </c>
      <c r="D20" s="473">
        <v>0</v>
      </c>
      <c r="E20" s="467" t="s">
        <v>275</v>
      </c>
      <c r="F20" s="467" t="s">
        <v>284</v>
      </c>
      <c r="G20" s="470">
        <v>0</v>
      </c>
      <c r="H20" s="467" t="s">
        <v>235</v>
      </c>
      <c r="I20" s="467" t="s">
        <v>251</v>
      </c>
      <c r="J20" s="467"/>
      <c r="K20" s="470">
        <v>0</v>
      </c>
      <c r="L20" s="467" t="s">
        <v>236</v>
      </c>
      <c r="M20" s="467" t="s">
        <v>251</v>
      </c>
      <c r="N20" s="467"/>
      <c r="O20" s="470">
        <v>4.469904068731987E-2</v>
      </c>
      <c r="P20" s="467" t="s">
        <v>237</v>
      </c>
      <c r="Q20" s="467" t="s">
        <v>271</v>
      </c>
      <c r="R20" s="467"/>
      <c r="S20" s="470">
        <v>0.32881760238623142</v>
      </c>
      <c r="T20" s="467" t="s">
        <v>238</v>
      </c>
      <c r="U20" s="467" t="s">
        <v>271</v>
      </c>
      <c r="V20" s="467"/>
      <c r="W20" s="474">
        <v>1.3288176023862315</v>
      </c>
      <c r="X20" s="472" t="s">
        <v>239</v>
      </c>
      <c r="Y20" s="472" t="s">
        <v>271</v>
      </c>
      <c r="Z20" s="467"/>
    </row>
    <row r="21" spans="1:26" x14ac:dyDescent="0.25">
      <c r="A21" s="467" t="s">
        <v>282</v>
      </c>
      <c r="B21" s="468" t="s">
        <v>287</v>
      </c>
      <c r="C21" s="467" t="s">
        <v>288</v>
      </c>
      <c r="D21" s="473">
        <v>0</v>
      </c>
      <c r="E21" s="467" t="s">
        <v>275</v>
      </c>
      <c r="F21" s="467" t="s">
        <v>284</v>
      </c>
      <c r="G21" s="470">
        <v>0</v>
      </c>
      <c r="H21" s="467" t="s">
        <v>235</v>
      </c>
      <c r="I21" s="467" t="s">
        <v>251</v>
      </c>
      <c r="J21" s="467"/>
      <c r="K21" s="470">
        <v>0</v>
      </c>
      <c r="L21" s="467" t="s">
        <v>236</v>
      </c>
      <c r="M21" s="467" t="s">
        <v>251</v>
      </c>
      <c r="N21" s="467"/>
      <c r="O21" s="470">
        <v>0</v>
      </c>
      <c r="P21" s="467" t="s">
        <v>237</v>
      </c>
      <c r="Q21" s="467" t="s">
        <v>271</v>
      </c>
      <c r="R21" s="467"/>
      <c r="S21" s="470">
        <v>1.9446999999999999E-2</v>
      </c>
      <c r="T21" s="467" t="s">
        <v>238</v>
      </c>
      <c r="U21" s="467" t="s">
        <v>271</v>
      </c>
      <c r="V21" s="467"/>
      <c r="W21" s="474">
        <v>1.9446999999999999E-2</v>
      </c>
      <c r="X21" s="472" t="s">
        <v>239</v>
      </c>
      <c r="Y21" s="472" t="s">
        <v>271</v>
      </c>
      <c r="Z21" s="467"/>
    </row>
    <row r="22" spans="1:26" x14ac:dyDescent="0.25">
      <c r="A22" s="467" t="s">
        <v>289</v>
      </c>
      <c r="B22" s="468" t="s">
        <v>279</v>
      </c>
      <c r="C22" s="467" t="s">
        <v>283</v>
      </c>
      <c r="D22" s="473">
        <v>28.6921832415367</v>
      </c>
      <c r="E22" s="467" t="s">
        <v>235</v>
      </c>
      <c r="F22" s="467" t="s">
        <v>290</v>
      </c>
      <c r="G22" s="470">
        <v>0.39884480000000005</v>
      </c>
      <c r="H22" s="467" t="s">
        <v>235</v>
      </c>
      <c r="I22" s="467" t="s">
        <v>251</v>
      </c>
      <c r="J22" s="467"/>
      <c r="K22" s="470">
        <v>4.8388136800000003</v>
      </c>
      <c r="L22" s="467" t="s">
        <v>236</v>
      </c>
      <c r="M22" s="467" t="s">
        <v>251</v>
      </c>
      <c r="N22" s="467"/>
      <c r="O22" s="470">
        <v>13.147584915660705</v>
      </c>
      <c r="P22" s="467" t="s">
        <v>237</v>
      </c>
      <c r="Q22" s="467" t="s">
        <v>271</v>
      </c>
      <c r="R22" s="467"/>
      <c r="S22" s="470">
        <v>19.542408595660703</v>
      </c>
      <c r="T22" s="467" t="s">
        <v>238</v>
      </c>
      <c r="U22" s="467" t="s">
        <v>271</v>
      </c>
      <c r="V22" s="467"/>
      <c r="W22" s="474">
        <v>24.754172911601199</v>
      </c>
      <c r="X22" s="472" t="s">
        <v>239</v>
      </c>
      <c r="Y22" s="472" t="s">
        <v>271</v>
      </c>
      <c r="Z22" s="467"/>
    </row>
    <row r="23" spans="1:26" x14ac:dyDescent="0.25">
      <c r="A23" s="467" t="s">
        <v>291</v>
      </c>
      <c r="B23" s="468" t="s">
        <v>279</v>
      </c>
      <c r="C23" s="467" t="s">
        <v>283</v>
      </c>
      <c r="D23" s="473">
        <v>22.656441011507798</v>
      </c>
      <c r="E23" s="467" t="s">
        <v>235</v>
      </c>
      <c r="F23" s="467" t="s">
        <v>290</v>
      </c>
      <c r="G23" s="470">
        <v>1.709754968363655</v>
      </c>
      <c r="H23" s="467" t="s">
        <v>235</v>
      </c>
      <c r="I23" s="467" t="s">
        <v>251</v>
      </c>
      <c r="J23" s="467"/>
      <c r="K23" s="470">
        <v>3.6600611133193213</v>
      </c>
      <c r="L23" s="467" t="s">
        <v>236</v>
      </c>
      <c r="M23" s="467" t="s">
        <v>251</v>
      </c>
      <c r="N23" s="467"/>
      <c r="O23" s="470">
        <v>4.8317634389007162</v>
      </c>
      <c r="P23" s="467" t="s">
        <v>237</v>
      </c>
      <c r="Q23" s="467" t="s">
        <v>271</v>
      </c>
      <c r="R23" s="467"/>
      <c r="S23" s="470">
        <v>5.8021262295983904</v>
      </c>
      <c r="T23" s="467" t="s">
        <v>238</v>
      </c>
      <c r="U23" s="467" t="s">
        <v>271</v>
      </c>
      <c r="V23" s="467"/>
      <c r="W23" s="474">
        <v>6.4515769049472276</v>
      </c>
      <c r="X23" s="472" t="s">
        <v>239</v>
      </c>
      <c r="Y23" s="472" t="s">
        <v>271</v>
      </c>
      <c r="Z23" s="467"/>
    </row>
    <row r="24" spans="1:26" x14ac:dyDescent="0.25">
      <c r="A24" s="467" t="s">
        <v>292</v>
      </c>
      <c r="B24" s="468" t="s">
        <v>279</v>
      </c>
      <c r="C24" s="467" t="s">
        <v>283</v>
      </c>
      <c r="D24" s="473">
        <v>3.5</v>
      </c>
      <c r="E24" s="467" t="s">
        <v>236</v>
      </c>
      <c r="F24" s="467" t="s">
        <v>290</v>
      </c>
      <c r="G24" s="470">
        <v>0.80395685797081562</v>
      </c>
      <c r="H24" s="467" t="s">
        <v>235</v>
      </c>
      <c r="I24" s="467" t="s">
        <v>251</v>
      </c>
      <c r="J24" s="467"/>
      <c r="K24" s="470">
        <v>1.6541822759424951</v>
      </c>
      <c r="L24" s="467" t="s">
        <v>236</v>
      </c>
      <c r="M24" s="467" t="s">
        <v>251</v>
      </c>
      <c r="N24" s="467"/>
      <c r="O24" s="470">
        <v>2.1844218759424954</v>
      </c>
      <c r="P24" s="467" t="s">
        <v>237</v>
      </c>
      <c r="Q24" s="467" t="s">
        <v>271</v>
      </c>
      <c r="R24" s="467"/>
      <c r="S24" s="470">
        <v>2.5410622359424955</v>
      </c>
      <c r="T24" s="467" t="s">
        <v>238</v>
      </c>
      <c r="U24" s="467" t="s">
        <v>271</v>
      </c>
      <c r="V24" s="467"/>
      <c r="W24" s="474">
        <v>2.7841636759424953</v>
      </c>
      <c r="X24" s="472" t="s">
        <v>239</v>
      </c>
      <c r="Y24" s="472" t="s">
        <v>271</v>
      </c>
      <c r="Z24" s="467"/>
    </row>
    <row r="25" spans="1:26" x14ac:dyDescent="0.25">
      <c r="A25" s="467" t="s">
        <v>293</v>
      </c>
      <c r="B25" s="468" t="s">
        <v>279</v>
      </c>
      <c r="C25" s="467" t="s">
        <v>283</v>
      </c>
      <c r="D25" s="473">
        <v>2.2391574619391901</v>
      </c>
      <c r="E25" s="467" t="s">
        <v>235</v>
      </c>
      <c r="F25" s="467" t="s">
        <v>290</v>
      </c>
      <c r="G25" s="470">
        <v>0.02</v>
      </c>
      <c r="H25" s="467" t="s">
        <v>235</v>
      </c>
      <c r="I25" s="467" t="s">
        <v>271</v>
      </c>
      <c r="J25" s="467"/>
      <c r="K25" s="470">
        <v>0.02</v>
      </c>
      <c r="L25" s="467" t="s">
        <v>236</v>
      </c>
      <c r="M25" s="467" t="s">
        <v>271</v>
      </c>
      <c r="N25" s="467"/>
      <c r="O25" s="470">
        <v>0.02</v>
      </c>
      <c r="P25" s="467" t="s">
        <v>237</v>
      </c>
      <c r="Q25" s="467" t="s">
        <v>271</v>
      </c>
      <c r="R25" s="467"/>
      <c r="S25" s="470">
        <v>4.9485903814262031E-2</v>
      </c>
      <c r="T25" s="467" t="s">
        <v>238</v>
      </c>
      <c r="U25" s="467" t="s">
        <v>271</v>
      </c>
      <c r="V25" s="467"/>
      <c r="W25" s="474">
        <v>0.05</v>
      </c>
      <c r="X25" s="472" t="s">
        <v>239</v>
      </c>
      <c r="Y25" s="472" t="s">
        <v>271</v>
      </c>
      <c r="Z25" s="467"/>
    </row>
    <row r="26" spans="1:26" x14ac:dyDescent="0.25">
      <c r="A26" s="467" t="s">
        <v>294</v>
      </c>
      <c r="B26" s="468" t="s">
        <v>279</v>
      </c>
      <c r="C26" s="467" t="s">
        <v>283</v>
      </c>
      <c r="D26" s="473">
        <v>0.73412563414124499</v>
      </c>
      <c r="E26" s="467" t="s">
        <v>235</v>
      </c>
      <c r="F26" s="467" t="s">
        <v>290</v>
      </c>
      <c r="G26" s="470">
        <v>7.4504228571428577</v>
      </c>
      <c r="H26" s="467" t="s">
        <v>235</v>
      </c>
      <c r="I26" s="467" t="s">
        <v>271</v>
      </c>
      <c r="J26" s="467"/>
      <c r="K26" s="470">
        <v>16.497822857142857</v>
      </c>
      <c r="L26" s="467" t="s">
        <v>236</v>
      </c>
      <c r="M26" s="467" t="s">
        <v>271</v>
      </c>
      <c r="N26" s="467"/>
      <c r="O26" s="470">
        <v>18.32</v>
      </c>
      <c r="P26" s="467" t="s">
        <v>237</v>
      </c>
      <c r="Q26" s="467" t="s">
        <v>271</v>
      </c>
      <c r="R26" s="467"/>
      <c r="S26" s="470">
        <v>19.127822857142856</v>
      </c>
      <c r="T26" s="467" t="s">
        <v>238</v>
      </c>
      <c r="U26" s="467" t="s">
        <v>271</v>
      </c>
      <c r="V26" s="467"/>
      <c r="W26" s="474">
        <v>19.367822857142855</v>
      </c>
      <c r="X26" s="472" t="s">
        <v>239</v>
      </c>
      <c r="Y26" s="472" t="s">
        <v>271</v>
      </c>
      <c r="Z26" s="467"/>
    </row>
    <row r="27" spans="1:26" x14ac:dyDescent="0.25">
      <c r="A27" s="467" t="s">
        <v>289</v>
      </c>
      <c r="B27" s="468" t="s">
        <v>281</v>
      </c>
      <c r="C27" s="467" t="s">
        <v>43</v>
      </c>
      <c r="D27" s="473">
        <v>2.3641937425867199</v>
      </c>
      <c r="E27" s="467" t="s">
        <v>235</v>
      </c>
      <c r="F27" s="467" t="s">
        <v>290</v>
      </c>
      <c r="G27" s="470">
        <v>0</v>
      </c>
      <c r="H27" s="467" t="s">
        <v>235</v>
      </c>
      <c r="I27" s="467" t="s">
        <v>251</v>
      </c>
      <c r="J27" s="467"/>
      <c r="K27" s="470">
        <v>0</v>
      </c>
      <c r="L27" s="467" t="s">
        <v>236</v>
      </c>
      <c r="M27" s="467" t="s">
        <v>251</v>
      </c>
      <c r="N27" s="467"/>
      <c r="O27" s="470">
        <v>0.11269264000000001</v>
      </c>
      <c r="P27" s="467" t="s">
        <v>237</v>
      </c>
      <c r="Q27" s="467" t="s">
        <v>271</v>
      </c>
      <c r="R27" s="467"/>
      <c r="S27" s="470">
        <v>1.19086632</v>
      </c>
      <c r="T27" s="467" t="s">
        <v>238</v>
      </c>
      <c r="U27" s="467" t="s">
        <v>271</v>
      </c>
      <c r="V27" s="467"/>
      <c r="W27" s="474">
        <v>1.8302192797944579</v>
      </c>
      <c r="X27" s="472" t="s">
        <v>239</v>
      </c>
      <c r="Y27" s="472" t="s">
        <v>271</v>
      </c>
      <c r="Z27" s="467"/>
    </row>
    <row r="28" spans="1:26" x14ac:dyDescent="0.25">
      <c r="A28" s="467" t="s">
        <v>291</v>
      </c>
      <c r="B28" s="468" t="s">
        <v>281</v>
      </c>
      <c r="C28" s="467" t="s">
        <v>43</v>
      </c>
      <c r="D28" s="473">
        <v>3.9142304348368402</v>
      </c>
      <c r="E28" s="467" t="s">
        <v>235</v>
      </c>
      <c r="F28" s="467" t="s">
        <v>290</v>
      </c>
      <c r="G28" s="470">
        <v>0</v>
      </c>
      <c r="H28" s="467" t="s">
        <v>235</v>
      </c>
      <c r="I28" s="467" t="s">
        <v>251</v>
      </c>
      <c r="J28" s="467"/>
      <c r="K28" s="470">
        <v>0</v>
      </c>
      <c r="L28" s="467" t="s">
        <v>236</v>
      </c>
      <c r="M28" s="467" t="s">
        <v>251</v>
      </c>
      <c r="N28" s="467"/>
      <c r="O28" s="470">
        <v>0.20293488372093024</v>
      </c>
      <c r="P28" s="467" t="s">
        <v>237</v>
      </c>
      <c r="Q28" s="467" t="s">
        <v>271</v>
      </c>
      <c r="R28" s="467"/>
      <c r="S28" s="470">
        <v>0.31807674418604653</v>
      </c>
      <c r="T28" s="467" t="s">
        <v>238</v>
      </c>
      <c r="U28" s="467" t="s">
        <v>271</v>
      </c>
      <c r="V28" s="467"/>
      <c r="W28" s="474">
        <v>0.43768136372093025</v>
      </c>
      <c r="X28" s="472" t="s">
        <v>239</v>
      </c>
      <c r="Y28" s="472" t="s">
        <v>271</v>
      </c>
      <c r="Z28" s="467"/>
    </row>
    <row r="29" spans="1:26" x14ac:dyDescent="0.25">
      <c r="A29" s="467" t="s">
        <v>292</v>
      </c>
      <c r="B29" s="468" t="s">
        <v>281</v>
      </c>
      <c r="C29" s="467" t="s">
        <v>43</v>
      </c>
      <c r="D29" s="473">
        <v>0</v>
      </c>
      <c r="E29" s="467" t="s">
        <v>256</v>
      </c>
      <c r="F29" s="467" t="s">
        <v>290</v>
      </c>
      <c r="G29" s="470">
        <v>8.5720262693118873E-2</v>
      </c>
      <c r="H29" s="467" t="s">
        <v>235</v>
      </c>
      <c r="I29" s="467" t="s">
        <v>271</v>
      </c>
      <c r="J29" s="467"/>
      <c r="K29" s="470">
        <v>0.14470610238609166</v>
      </c>
      <c r="L29" s="467" t="s">
        <v>236</v>
      </c>
      <c r="M29" s="467" t="s">
        <v>271</v>
      </c>
      <c r="N29" s="467"/>
      <c r="O29" s="470">
        <v>0.21213786238609167</v>
      </c>
      <c r="P29" s="467" t="s">
        <v>237</v>
      </c>
      <c r="Q29" s="467" t="s">
        <v>271</v>
      </c>
      <c r="R29" s="467"/>
      <c r="S29" s="470">
        <v>0.25241130238609166</v>
      </c>
      <c r="T29" s="467" t="s">
        <v>238</v>
      </c>
      <c r="U29" s="467" t="s">
        <v>271</v>
      </c>
      <c r="V29" s="467"/>
      <c r="W29" s="474">
        <v>0.31276874238609165</v>
      </c>
      <c r="X29" s="472" t="s">
        <v>239</v>
      </c>
      <c r="Y29" s="472" t="s">
        <v>271</v>
      </c>
      <c r="Z29" s="467"/>
    </row>
    <row r="30" spans="1:26" x14ac:dyDescent="0.25">
      <c r="A30" s="467" t="s">
        <v>293</v>
      </c>
      <c r="B30" s="468" t="s">
        <v>281</v>
      </c>
      <c r="C30" s="467" t="s">
        <v>43</v>
      </c>
      <c r="D30" s="473">
        <v>0.23019075002879999</v>
      </c>
      <c r="E30" s="467" t="s">
        <v>235</v>
      </c>
      <c r="F30" s="467" t="s">
        <v>290</v>
      </c>
      <c r="G30" s="470">
        <v>0</v>
      </c>
      <c r="H30" s="467" t="s">
        <v>235</v>
      </c>
      <c r="I30" s="467" t="s">
        <v>251</v>
      </c>
      <c r="J30" s="467"/>
      <c r="K30" s="470">
        <v>0</v>
      </c>
      <c r="L30" s="467" t="s">
        <v>236</v>
      </c>
      <c r="M30" s="467" t="s">
        <v>251</v>
      </c>
      <c r="N30" s="467"/>
      <c r="O30" s="470">
        <v>0</v>
      </c>
      <c r="P30" s="467" t="s">
        <v>237</v>
      </c>
      <c r="Q30" s="467" t="s">
        <v>271</v>
      </c>
      <c r="R30" s="467"/>
      <c r="S30" s="470">
        <v>0</v>
      </c>
      <c r="T30" s="467" t="s">
        <v>238</v>
      </c>
      <c r="U30" s="467" t="s">
        <v>271</v>
      </c>
      <c r="V30" s="467"/>
      <c r="W30" s="474">
        <v>0</v>
      </c>
      <c r="X30" s="472" t="s">
        <v>239</v>
      </c>
      <c r="Y30" s="472" t="s">
        <v>271</v>
      </c>
      <c r="Z30" s="467"/>
    </row>
    <row r="31" spans="1:26" x14ac:dyDescent="0.25">
      <c r="A31" s="467" t="s">
        <v>294</v>
      </c>
      <c r="B31" s="468" t="s">
        <v>281</v>
      </c>
      <c r="C31" s="467" t="s">
        <v>43</v>
      </c>
      <c r="D31" s="473">
        <v>3.0319600310999999E-2</v>
      </c>
      <c r="E31" s="467" t="s">
        <v>235</v>
      </c>
      <c r="F31" s="467" t="s">
        <v>290</v>
      </c>
      <c r="G31" s="470">
        <v>5.3988571428571434E-2</v>
      </c>
      <c r="H31" s="467" t="s">
        <v>235</v>
      </c>
      <c r="I31" s="467" t="s">
        <v>251</v>
      </c>
      <c r="J31" s="467"/>
      <c r="K31" s="470">
        <v>5.3988571428571434E-2</v>
      </c>
      <c r="L31" s="467" t="s">
        <v>236</v>
      </c>
      <c r="M31" s="467" t="s">
        <v>251</v>
      </c>
      <c r="N31" s="467"/>
      <c r="O31" s="470">
        <v>5.3988571428571434E-2</v>
      </c>
      <c r="P31" s="467" t="s">
        <v>237</v>
      </c>
      <c r="Q31" s="467" t="s">
        <v>271</v>
      </c>
      <c r="R31" s="467"/>
      <c r="S31" s="470">
        <v>5.3988571428571434E-2</v>
      </c>
      <c r="T31" s="467" t="s">
        <v>238</v>
      </c>
      <c r="U31" s="467" t="s">
        <v>271</v>
      </c>
      <c r="V31" s="467"/>
      <c r="W31" s="474">
        <v>0.28148857142857142</v>
      </c>
      <c r="X31" s="472" t="s">
        <v>239</v>
      </c>
      <c r="Y31" s="472" t="s">
        <v>271</v>
      </c>
      <c r="Z31" s="467"/>
    </row>
    <row r="32" spans="1:26" x14ac:dyDescent="0.25">
      <c r="A32" s="467" t="s">
        <v>289</v>
      </c>
      <c r="B32" s="468" t="s">
        <v>274</v>
      </c>
      <c r="C32" s="467" t="s">
        <v>285</v>
      </c>
      <c r="D32" s="473">
        <v>0.55184962950128402</v>
      </c>
      <c r="E32" s="467" t="s">
        <v>235</v>
      </c>
      <c r="F32" s="467" t="s">
        <v>290</v>
      </c>
      <c r="G32" s="470">
        <v>1.5368000000000003E-4</v>
      </c>
      <c r="H32" s="467" t="s">
        <v>235</v>
      </c>
      <c r="I32" s="467" t="s">
        <v>251</v>
      </c>
      <c r="J32" s="467"/>
      <c r="K32" s="470">
        <v>2.0701600000000001E-3</v>
      </c>
      <c r="L32" s="467" t="s">
        <v>236</v>
      </c>
      <c r="M32" s="467" t="s">
        <v>251</v>
      </c>
      <c r="N32" s="467"/>
      <c r="O32" s="470">
        <v>7.4338132009953858E-2</v>
      </c>
      <c r="P32" s="467" t="s">
        <v>237</v>
      </c>
      <c r="Q32" s="467" t="s">
        <v>271</v>
      </c>
      <c r="R32" s="467"/>
      <c r="S32" s="470">
        <v>0.43078533200995395</v>
      </c>
      <c r="T32" s="467" t="s">
        <v>238</v>
      </c>
      <c r="U32" s="467" t="s">
        <v>271</v>
      </c>
      <c r="V32" s="467"/>
      <c r="W32" s="474">
        <v>0.51555574569628349</v>
      </c>
      <c r="X32" s="472" t="s">
        <v>239</v>
      </c>
      <c r="Y32" s="472" t="s">
        <v>271</v>
      </c>
      <c r="Z32" s="467"/>
    </row>
    <row r="33" spans="1:26" x14ac:dyDescent="0.25">
      <c r="A33" s="467" t="s">
        <v>291</v>
      </c>
      <c r="B33" s="468" t="s">
        <v>274</v>
      </c>
      <c r="C33" s="467" t="s">
        <v>285</v>
      </c>
      <c r="D33" s="473">
        <v>0.79459745699115603</v>
      </c>
      <c r="E33" s="467" t="s">
        <v>235</v>
      </c>
      <c r="F33" s="467" t="s">
        <v>290</v>
      </c>
      <c r="G33" s="470">
        <v>0</v>
      </c>
      <c r="H33" s="467" t="s">
        <v>235</v>
      </c>
      <c r="I33" s="467" t="s">
        <v>251</v>
      </c>
      <c r="J33" s="467"/>
      <c r="K33" s="470">
        <v>8.0237328510300403E-3</v>
      </c>
      <c r="L33" s="467" t="s">
        <v>236</v>
      </c>
      <c r="M33" s="467" t="s">
        <v>251</v>
      </c>
      <c r="N33" s="467"/>
      <c r="O33" s="470">
        <v>7.7405128199867251E-2</v>
      </c>
      <c r="P33" s="467" t="s">
        <v>237</v>
      </c>
      <c r="Q33" s="467" t="s">
        <v>271</v>
      </c>
      <c r="R33" s="467"/>
      <c r="S33" s="470">
        <v>9.4856290990564932E-2</v>
      </c>
      <c r="T33" s="467" t="s">
        <v>238</v>
      </c>
      <c r="U33" s="467" t="s">
        <v>271</v>
      </c>
      <c r="V33" s="467"/>
      <c r="W33" s="474">
        <v>0.10536090655249636</v>
      </c>
      <c r="X33" s="472" t="s">
        <v>239</v>
      </c>
      <c r="Y33" s="472" t="s">
        <v>271</v>
      </c>
      <c r="Z33" s="467"/>
    </row>
    <row r="34" spans="1:26" x14ac:dyDescent="0.25">
      <c r="A34" s="467" t="s">
        <v>292</v>
      </c>
      <c r="B34" s="468" t="s">
        <v>274</v>
      </c>
      <c r="C34" s="467" t="s">
        <v>285</v>
      </c>
      <c r="D34" s="473">
        <v>0</v>
      </c>
      <c r="E34" s="467" t="s">
        <v>256</v>
      </c>
      <c r="F34" s="467" t="s">
        <v>290</v>
      </c>
      <c r="G34" s="470">
        <v>4.4836502683516521E-2</v>
      </c>
      <c r="H34" s="467" t="s">
        <v>235</v>
      </c>
      <c r="I34" s="467" t="s">
        <v>271</v>
      </c>
      <c r="J34" s="467"/>
      <c r="K34" s="470">
        <v>9.4575353095974063E-2</v>
      </c>
      <c r="L34" s="467" t="s">
        <v>236</v>
      </c>
      <c r="M34" s="467" t="s">
        <v>271</v>
      </c>
      <c r="N34" s="467"/>
      <c r="O34" s="470">
        <v>0.10538631309597407</v>
      </c>
      <c r="P34" s="467" t="s">
        <v>237</v>
      </c>
      <c r="Q34" s="467" t="s">
        <v>271</v>
      </c>
      <c r="R34" s="467"/>
      <c r="S34" s="470">
        <v>0.11386523309597407</v>
      </c>
      <c r="T34" s="467" t="s">
        <v>238</v>
      </c>
      <c r="U34" s="467" t="s">
        <v>271</v>
      </c>
      <c r="V34" s="467"/>
      <c r="W34" s="474">
        <v>0.13185331309597406</v>
      </c>
      <c r="X34" s="472" t="s">
        <v>239</v>
      </c>
      <c r="Y34" s="472" t="s">
        <v>271</v>
      </c>
      <c r="Z34" s="467"/>
    </row>
    <row r="35" spans="1:26" x14ac:dyDescent="0.25">
      <c r="A35" s="467" t="s">
        <v>293</v>
      </c>
      <c r="B35" s="468" t="s">
        <v>274</v>
      </c>
      <c r="C35" s="467" t="s">
        <v>285</v>
      </c>
      <c r="D35" s="473">
        <v>8.6575667270400003E-2</v>
      </c>
      <c r="E35" s="467" t="s">
        <v>235</v>
      </c>
      <c r="F35" s="467" t="s">
        <v>290</v>
      </c>
      <c r="G35" s="470">
        <v>0</v>
      </c>
      <c r="H35" s="467" t="s">
        <v>235</v>
      </c>
      <c r="I35" s="467" t="s">
        <v>251</v>
      </c>
      <c r="J35" s="467"/>
      <c r="K35" s="470">
        <v>0</v>
      </c>
      <c r="L35" s="467" t="s">
        <v>236</v>
      </c>
      <c r="M35" s="467" t="s">
        <v>251</v>
      </c>
      <c r="N35" s="467"/>
      <c r="O35" s="470">
        <v>0</v>
      </c>
      <c r="P35" s="467" t="s">
        <v>237</v>
      </c>
      <c r="Q35" s="467" t="s">
        <v>271</v>
      </c>
      <c r="R35" s="467"/>
      <c r="S35" s="470">
        <v>0</v>
      </c>
      <c r="T35" s="467" t="s">
        <v>238</v>
      </c>
      <c r="U35" s="467" t="s">
        <v>271</v>
      </c>
      <c r="V35" s="467"/>
      <c r="W35" s="474">
        <v>0</v>
      </c>
      <c r="X35" s="472" t="s">
        <v>239</v>
      </c>
      <c r="Y35" s="472" t="s">
        <v>271</v>
      </c>
      <c r="Z35" s="467"/>
    </row>
    <row r="36" spans="1:26" x14ac:dyDescent="0.25">
      <c r="A36" s="467" t="s">
        <v>294</v>
      </c>
      <c r="B36" s="468" t="s">
        <v>274</v>
      </c>
      <c r="C36" s="467" t="s">
        <v>285</v>
      </c>
      <c r="D36" s="473">
        <v>9.2259096930000003E-3</v>
      </c>
      <c r="E36" s="467" t="s">
        <v>235</v>
      </c>
      <c r="F36" s="467" t="s">
        <v>290</v>
      </c>
      <c r="G36" s="470">
        <v>1.7996190476190478E-2</v>
      </c>
      <c r="H36" s="467" t="s">
        <v>235</v>
      </c>
      <c r="I36" s="467" t="s">
        <v>271</v>
      </c>
      <c r="J36" s="467"/>
      <c r="K36" s="470">
        <v>1.7996190476190478E-2</v>
      </c>
      <c r="L36" s="467" t="s">
        <v>236</v>
      </c>
      <c r="M36" s="467" t="s">
        <v>271</v>
      </c>
      <c r="N36" s="467"/>
      <c r="O36" s="470">
        <v>1.7996190476190478E-2</v>
      </c>
      <c r="P36" s="467" t="s">
        <v>237</v>
      </c>
      <c r="Q36" s="467" t="s">
        <v>271</v>
      </c>
      <c r="R36" s="467"/>
      <c r="S36" s="470">
        <v>1.7996190476190478E-2</v>
      </c>
      <c r="T36" s="467" t="s">
        <v>238</v>
      </c>
      <c r="U36" s="467" t="s">
        <v>271</v>
      </c>
      <c r="V36" s="467"/>
      <c r="W36" s="474">
        <v>0.13799619047619047</v>
      </c>
      <c r="X36" s="472" t="s">
        <v>239</v>
      </c>
      <c r="Y36" s="472" t="s">
        <v>271</v>
      </c>
      <c r="Z36" s="467"/>
    </row>
    <row r="37" spans="1:26" x14ac:dyDescent="0.25">
      <c r="A37" s="467" t="s">
        <v>289</v>
      </c>
      <c r="B37" s="468" t="s">
        <v>280</v>
      </c>
      <c r="C37" s="467" t="s">
        <v>42</v>
      </c>
      <c r="D37" s="473">
        <v>0</v>
      </c>
      <c r="E37" s="467" t="s">
        <v>275</v>
      </c>
      <c r="F37" s="467" t="s">
        <v>290</v>
      </c>
      <c r="G37" s="470">
        <v>0</v>
      </c>
      <c r="H37" s="467" t="s">
        <v>235</v>
      </c>
      <c r="I37" s="467" t="s">
        <v>271</v>
      </c>
      <c r="J37" s="467"/>
      <c r="K37" s="470">
        <v>0</v>
      </c>
      <c r="L37" s="467" t="s">
        <v>236</v>
      </c>
      <c r="M37" s="467" t="s">
        <v>271</v>
      </c>
      <c r="N37" s="467"/>
      <c r="O37" s="470">
        <v>2.7120000000000005E-5</v>
      </c>
      <c r="P37" s="467" t="s">
        <v>237</v>
      </c>
      <c r="Q37" s="467" t="s">
        <v>271</v>
      </c>
      <c r="R37" s="467"/>
      <c r="S37" s="470">
        <v>4.4296000000000006E-4</v>
      </c>
      <c r="T37" s="467" t="s">
        <v>238</v>
      </c>
      <c r="U37" s="467" t="s">
        <v>271</v>
      </c>
      <c r="V37" s="467"/>
      <c r="W37" s="474">
        <v>0.18311417237683042</v>
      </c>
      <c r="X37" s="472" t="s">
        <v>239</v>
      </c>
      <c r="Y37" s="472" t="s">
        <v>271</v>
      </c>
      <c r="Z37" s="467"/>
    </row>
    <row r="38" spans="1:26" x14ac:dyDescent="0.25">
      <c r="A38" s="467" t="s">
        <v>291</v>
      </c>
      <c r="B38" s="468" t="s">
        <v>280</v>
      </c>
      <c r="C38" s="467" t="s">
        <v>42</v>
      </c>
      <c r="D38" s="473">
        <v>0</v>
      </c>
      <c r="E38" s="467" t="s">
        <v>275</v>
      </c>
      <c r="F38" s="467" t="s">
        <v>290</v>
      </c>
      <c r="G38" s="470">
        <v>0</v>
      </c>
      <c r="H38" s="467" t="s">
        <v>235</v>
      </c>
      <c r="I38" s="467" t="s">
        <v>271</v>
      </c>
      <c r="J38" s="467"/>
      <c r="K38" s="470">
        <v>0</v>
      </c>
      <c r="L38" s="467" t="s">
        <v>236</v>
      </c>
      <c r="M38" s="467" t="s">
        <v>271</v>
      </c>
      <c r="N38" s="467"/>
      <c r="O38" s="470">
        <v>4.883720930232558E-5</v>
      </c>
      <c r="P38" s="467" t="s">
        <v>237</v>
      </c>
      <c r="Q38" s="467" t="s">
        <v>271</v>
      </c>
      <c r="R38" s="467"/>
      <c r="S38" s="470">
        <v>3.5813953488372091E-4</v>
      </c>
      <c r="T38" s="467" t="s">
        <v>238</v>
      </c>
      <c r="U38" s="467" t="s">
        <v>271</v>
      </c>
      <c r="V38" s="467"/>
      <c r="W38" s="474">
        <v>0.32641163069767443</v>
      </c>
      <c r="X38" s="472" t="s">
        <v>239</v>
      </c>
      <c r="Y38" s="472" t="s">
        <v>271</v>
      </c>
      <c r="Z38" s="467"/>
    </row>
    <row r="39" spans="1:26" x14ac:dyDescent="0.25">
      <c r="A39" s="467" t="s">
        <v>292</v>
      </c>
      <c r="B39" s="468" t="s">
        <v>280</v>
      </c>
      <c r="C39" s="467" t="s">
        <v>42</v>
      </c>
      <c r="D39" s="473">
        <v>0</v>
      </c>
      <c r="E39" s="467" t="s">
        <v>275</v>
      </c>
      <c r="F39" s="467" t="s">
        <v>290</v>
      </c>
      <c r="G39" s="470">
        <v>4.0457483838886123E-2</v>
      </c>
      <c r="H39" s="467" t="s">
        <v>235</v>
      </c>
      <c r="I39" s="467" t="s">
        <v>271</v>
      </c>
      <c r="J39" s="467"/>
      <c r="K39" s="470">
        <v>7.4687930704649935E-2</v>
      </c>
      <c r="L39" s="467" t="s">
        <v>236</v>
      </c>
      <c r="M39" s="467" t="s">
        <v>271</v>
      </c>
      <c r="N39" s="467"/>
      <c r="O39" s="470">
        <v>9.1335730704649939E-2</v>
      </c>
      <c r="P39" s="467" t="s">
        <v>237</v>
      </c>
      <c r="Q39" s="467" t="s">
        <v>271</v>
      </c>
      <c r="R39" s="467"/>
      <c r="S39" s="470">
        <v>0.11585585070464993</v>
      </c>
      <c r="T39" s="467" t="s">
        <v>238</v>
      </c>
      <c r="U39" s="467" t="s">
        <v>271</v>
      </c>
      <c r="V39" s="467"/>
      <c r="W39" s="474">
        <v>0.14210421070464996</v>
      </c>
      <c r="X39" s="472" t="s">
        <v>239</v>
      </c>
      <c r="Y39" s="472" t="s">
        <v>271</v>
      </c>
      <c r="Z39" s="467"/>
    </row>
    <row r="40" spans="1:26" x14ac:dyDescent="0.25">
      <c r="A40" s="467" t="s">
        <v>293</v>
      </c>
      <c r="B40" s="468" t="s">
        <v>280</v>
      </c>
      <c r="C40" s="467" t="s">
        <v>42</v>
      </c>
      <c r="D40" s="473">
        <v>0</v>
      </c>
      <c r="E40" s="467" t="s">
        <v>275</v>
      </c>
      <c r="F40" s="467" t="s">
        <v>290</v>
      </c>
      <c r="G40" s="470">
        <v>0</v>
      </c>
      <c r="H40" s="467" t="s">
        <v>235</v>
      </c>
      <c r="I40" s="467" t="s">
        <v>271</v>
      </c>
      <c r="J40" s="467"/>
      <c r="K40" s="470">
        <v>0</v>
      </c>
      <c r="L40" s="467" t="s">
        <v>236</v>
      </c>
      <c r="M40" s="467" t="s">
        <v>271</v>
      </c>
      <c r="N40" s="467"/>
      <c r="O40" s="470">
        <v>0</v>
      </c>
      <c r="P40" s="467" t="s">
        <v>237</v>
      </c>
      <c r="Q40" s="467" t="s">
        <v>271</v>
      </c>
      <c r="R40" s="467"/>
      <c r="S40" s="470">
        <v>0</v>
      </c>
      <c r="T40" s="467" t="s">
        <v>238</v>
      </c>
      <c r="U40" s="467" t="s">
        <v>271</v>
      </c>
      <c r="V40" s="467"/>
      <c r="W40" s="474">
        <v>0</v>
      </c>
      <c r="X40" s="472" t="s">
        <v>239</v>
      </c>
      <c r="Y40" s="472" t="s">
        <v>271</v>
      </c>
      <c r="Z40" s="467"/>
    </row>
    <row r="41" spans="1:26" x14ac:dyDescent="0.25">
      <c r="A41" s="467" t="s">
        <v>294</v>
      </c>
      <c r="B41" s="468" t="s">
        <v>280</v>
      </c>
      <c r="C41" s="467" t="s">
        <v>42</v>
      </c>
      <c r="D41" s="473">
        <v>0</v>
      </c>
      <c r="E41" s="467" t="s">
        <v>275</v>
      </c>
      <c r="F41" s="467" t="s">
        <v>290</v>
      </c>
      <c r="G41" s="470">
        <v>1.7996190476190478E-2</v>
      </c>
      <c r="H41" s="467" t="s">
        <v>235</v>
      </c>
      <c r="I41" s="467" t="s">
        <v>271</v>
      </c>
      <c r="J41" s="467"/>
      <c r="K41" s="470">
        <v>1.7996190476190478E-2</v>
      </c>
      <c r="L41" s="467" t="s">
        <v>236</v>
      </c>
      <c r="M41" s="467" t="s">
        <v>271</v>
      </c>
      <c r="N41" s="467"/>
      <c r="O41" s="470">
        <v>1.7996190476190478E-2</v>
      </c>
      <c r="P41" s="467" t="s">
        <v>237</v>
      </c>
      <c r="Q41" s="467" t="s">
        <v>271</v>
      </c>
      <c r="R41" s="467"/>
      <c r="S41" s="470">
        <v>1.7996190476190478E-2</v>
      </c>
      <c r="T41" s="467" t="s">
        <v>238</v>
      </c>
      <c r="U41" s="467" t="s">
        <v>271</v>
      </c>
      <c r="V41" s="467"/>
      <c r="W41" s="474">
        <v>3.0496190476190479E-2</v>
      </c>
      <c r="X41" s="472" t="s">
        <v>239</v>
      </c>
      <c r="Y41" s="472" t="s">
        <v>271</v>
      </c>
      <c r="Z41" s="467"/>
    </row>
    <row r="42" spans="1:26" x14ac:dyDescent="0.25">
      <c r="A42" s="467" t="s">
        <v>289</v>
      </c>
      <c r="B42" s="468" t="s">
        <v>278</v>
      </c>
      <c r="C42" s="467" t="s">
        <v>286</v>
      </c>
      <c r="D42" s="473">
        <v>0</v>
      </c>
      <c r="E42" s="467" t="s">
        <v>275</v>
      </c>
      <c r="F42" s="467" t="s">
        <v>290</v>
      </c>
      <c r="G42" s="470">
        <v>0</v>
      </c>
      <c r="H42" s="467" t="s">
        <v>235</v>
      </c>
      <c r="I42" s="467" t="s">
        <v>271</v>
      </c>
      <c r="J42" s="467"/>
      <c r="K42" s="470">
        <v>0</v>
      </c>
      <c r="L42" s="467" t="s">
        <v>236</v>
      </c>
      <c r="M42" s="467" t="s">
        <v>271</v>
      </c>
      <c r="N42" s="467"/>
      <c r="O42" s="470">
        <v>1.8080000000000003E-5</v>
      </c>
      <c r="P42" s="467" t="s">
        <v>237</v>
      </c>
      <c r="Q42" s="467" t="s">
        <v>271</v>
      </c>
      <c r="R42" s="467"/>
      <c r="S42" s="470">
        <v>5.1528000000000001E-4</v>
      </c>
      <c r="T42" s="467" t="s">
        <v>238</v>
      </c>
      <c r="U42" s="467" t="s">
        <v>271</v>
      </c>
      <c r="V42" s="467"/>
      <c r="W42" s="474">
        <v>7.9899926558143861E-2</v>
      </c>
      <c r="X42" s="472" t="s">
        <v>239</v>
      </c>
      <c r="Y42" s="472" t="s">
        <v>271</v>
      </c>
      <c r="Z42" s="467"/>
    </row>
    <row r="43" spans="1:26" x14ac:dyDescent="0.25">
      <c r="A43" s="467" t="s">
        <v>291</v>
      </c>
      <c r="B43" s="468" t="s">
        <v>278</v>
      </c>
      <c r="C43" s="467" t="s">
        <v>286</v>
      </c>
      <c r="D43" s="473">
        <v>0</v>
      </c>
      <c r="E43" s="467" t="s">
        <v>275</v>
      </c>
      <c r="F43" s="467" t="s">
        <v>290</v>
      </c>
      <c r="G43" s="470">
        <v>0</v>
      </c>
      <c r="H43" s="467" t="s">
        <v>235</v>
      </c>
      <c r="I43" s="467" t="s">
        <v>271</v>
      </c>
      <c r="J43" s="467"/>
      <c r="K43" s="470">
        <v>0</v>
      </c>
      <c r="L43" s="467" t="s">
        <v>236</v>
      </c>
      <c r="M43" s="467" t="s">
        <v>271</v>
      </c>
      <c r="N43" s="467"/>
      <c r="O43" s="470">
        <v>3.2558139534883724E-5</v>
      </c>
      <c r="P43" s="467" t="s">
        <v>237</v>
      </c>
      <c r="Q43" s="467" t="s">
        <v>271</v>
      </c>
      <c r="R43" s="467"/>
      <c r="S43" s="470">
        <v>6.3488372093023254E-4</v>
      </c>
      <c r="T43" s="467" t="s">
        <v>238</v>
      </c>
      <c r="U43" s="467" t="s">
        <v>271</v>
      </c>
      <c r="V43" s="467"/>
      <c r="W43" s="474">
        <v>0.13767209488372092</v>
      </c>
      <c r="X43" s="472" t="s">
        <v>239</v>
      </c>
      <c r="Y43" s="472" t="s">
        <v>271</v>
      </c>
      <c r="Z43" s="467"/>
    </row>
    <row r="44" spans="1:26" x14ac:dyDescent="0.25">
      <c r="A44" s="467" t="s">
        <v>292</v>
      </c>
      <c r="B44" s="468" t="s">
        <v>278</v>
      </c>
      <c r="C44" s="467" t="s">
        <v>286</v>
      </c>
      <c r="D44" s="473">
        <v>0</v>
      </c>
      <c r="E44" s="467" t="s">
        <v>275</v>
      </c>
      <c r="F44" s="467" t="s">
        <v>290</v>
      </c>
      <c r="G44" s="470">
        <v>2.0344999056911124E-2</v>
      </c>
      <c r="H44" s="467" t="s">
        <v>235</v>
      </c>
      <c r="I44" s="467" t="s">
        <v>271</v>
      </c>
      <c r="J44" s="467"/>
      <c r="K44" s="470">
        <v>4.89982259306153E-2</v>
      </c>
      <c r="L44" s="467" t="s">
        <v>236</v>
      </c>
      <c r="M44" s="467" t="s">
        <v>271</v>
      </c>
      <c r="N44" s="467"/>
      <c r="O44" s="470">
        <v>6.8611625930615303E-2</v>
      </c>
      <c r="P44" s="467" t="s">
        <v>237</v>
      </c>
      <c r="Q44" s="467" t="s">
        <v>271</v>
      </c>
      <c r="R44" s="467"/>
      <c r="S44" s="470">
        <v>9.4493225930615307E-2</v>
      </c>
      <c r="T44" s="467" t="s">
        <v>238</v>
      </c>
      <c r="U44" s="467" t="s">
        <v>271</v>
      </c>
      <c r="V44" s="467"/>
      <c r="W44" s="474">
        <v>0.11785062593061529</v>
      </c>
      <c r="X44" s="472" t="s">
        <v>239</v>
      </c>
      <c r="Y44" s="472" t="s">
        <v>271</v>
      </c>
      <c r="Z44" s="467"/>
    </row>
    <row r="45" spans="1:26" x14ac:dyDescent="0.25">
      <c r="A45" s="467" t="s">
        <v>293</v>
      </c>
      <c r="B45" s="468" t="s">
        <v>278</v>
      </c>
      <c r="C45" s="467" t="s">
        <v>286</v>
      </c>
      <c r="D45" s="473">
        <v>0</v>
      </c>
      <c r="E45" s="467" t="s">
        <v>275</v>
      </c>
      <c r="F45" s="467" t="s">
        <v>290</v>
      </c>
      <c r="G45" s="470">
        <v>0</v>
      </c>
      <c r="H45" s="467" t="s">
        <v>235</v>
      </c>
      <c r="I45" s="467" t="s">
        <v>271</v>
      </c>
      <c r="J45" s="467"/>
      <c r="K45" s="470">
        <v>0</v>
      </c>
      <c r="L45" s="467" t="s">
        <v>236</v>
      </c>
      <c r="M45" s="467" t="s">
        <v>271</v>
      </c>
      <c r="N45" s="467"/>
      <c r="O45" s="470">
        <v>0</v>
      </c>
      <c r="P45" s="467" t="s">
        <v>237</v>
      </c>
      <c r="Q45" s="467" t="s">
        <v>271</v>
      </c>
      <c r="R45" s="467"/>
      <c r="S45" s="470">
        <v>9.9502487562189065E-5</v>
      </c>
      <c r="T45" s="467" t="s">
        <v>238</v>
      </c>
      <c r="U45" s="467" t="s">
        <v>271</v>
      </c>
      <c r="V45" s="467"/>
      <c r="W45" s="474">
        <v>0</v>
      </c>
      <c r="X45" s="472" t="s">
        <v>239</v>
      </c>
      <c r="Y45" s="472" t="s">
        <v>271</v>
      </c>
      <c r="Z45" s="467"/>
    </row>
    <row r="46" spans="1:26" x14ac:dyDescent="0.25">
      <c r="A46" s="467" t="s">
        <v>294</v>
      </c>
      <c r="B46" s="468" t="s">
        <v>278</v>
      </c>
      <c r="C46" s="467" t="s">
        <v>286</v>
      </c>
      <c r="D46" s="473">
        <v>0</v>
      </c>
      <c r="E46" s="467" t="s">
        <v>275</v>
      </c>
      <c r="F46" s="467" t="s">
        <v>290</v>
      </c>
      <c r="G46" s="470">
        <v>1.7996190476190478E-2</v>
      </c>
      <c r="H46" s="467" t="s">
        <v>235</v>
      </c>
      <c r="I46" s="467" t="s">
        <v>271</v>
      </c>
      <c r="J46" s="467"/>
      <c r="K46" s="470">
        <v>1.7996190476190478E-2</v>
      </c>
      <c r="L46" s="467" t="s">
        <v>236</v>
      </c>
      <c r="M46" s="467" t="s">
        <v>271</v>
      </c>
      <c r="N46" s="467"/>
      <c r="O46" s="470">
        <v>1.7996190476190478E-2</v>
      </c>
      <c r="P46" s="467" t="s">
        <v>237</v>
      </c>
      <c r="Q46" s="467" t="s">
        <v>271</v>
      </c>
      <c r="R46" s="467"/>
      <c r="S46" s="470">
        <v>1.7996190476190478E-2</v>
      </c>
      <c r="T46" s="467" t="s">
        <v>238</v>
      </c>
      <c r="U46" s="467" t="s">
        <v>271</v>
      </c>
      <c r="V46" s="467"/>
      <c r="W46" s="474">
        <v>0.12799619047619049</v>
      </c>
      <c r="X46" s="472" t="s">
        <v>239</v>
      </c>
      <c r="Y46" s="472" t="s">
        <v>271</v>
      </c>
      <c r="Z46" s="467"/>
    </row>
    <row r="47" spans="1:26" x14ac:dyDescent="0.25">
      <c r="A47" s="467" t="s">
        <v>289</v>
      </c>
      <c r="B47" s="468" t="s">
        <v>287</v>
      </c>
      <c r="C47" s="467" t="s">
        <v>288</v>
      </c>
      <c r="D47" s="473">
        <v>0</v>
      </c>
      <c r="E47" s="467" t="s">
        <v>275</v>
      </c>
      <c r="F47" s="467" t="s">
        <v>290</v>
      </c>
      <c r="G47" s="470">
        <v>0</v>
      </c>
      <c r="H47" s="467" t="s">
        <v>235</v>
      </c>
      <c r="I47" s="467" t="s">
        <v>271</v>
      </c>
      <c r="J47" s="467"/>
      <c r="K47" s="470">
        <v>0</v>
      </c>
      <c r="L47" s="467" t="s">
        <v>236</v>
      </c>
      <c r="M47" s="467" t="s">
        <v>271</v>
      </c>
      <c r="N47" s="467"/>
      <c r="O47" s="470">
        <v>0</v>
      </c>
      <c r="P47" s="467" t="s">
        <v>237</v>
      </c>
      <c r="Q47" s="467" t="s">
        <v>271</v>
      </c>
      <c r="R47" s="467"/>
      <c r="S47" s="470">
        <v>0</v>
      </c>
      <c r="T47" s="467" t="s">
        <v>238</v>
      </c>
      <c r="U47" s="467" t="s">
        <v>271</v>
      </c>
      <c r="V47" s="467"/>
      <c r="W47" s="474">
        <v>1.3565352556560925E-2</v>
      </c>
      <c r="X47" s="472" t="s">
        <v>239</v>
      </c>
      <c r="Y47" s="472" t="s">
        <v>271</v>
      </c>
      <c r="Z47" s="467"/>
    </row>
    <row r="48" spans="1:26" x14ac:dyDescent="0.25">
      <c r="A48" s="467" t="s">
        <v>291</v>
      </c>
      <c r="B48" s="468" t="s">
        <v>287</v>
      </c>
      <c r="C48" s="467" t="s">
        <v>288</v>
      </c>
      <c r="D48" s="473">
        <v>0</v>
      </c>
      <c r="E48" s="467" t="s">
        <v>275</v>
      </c>
      <c r="F48" s="467" t="s">
        <v>290</v>
      </c>
      <c r="G48" s="470">
        <v>0</v>
      </c>
      <c r="H48" s="467" t="s">
        <v>235</v>
      </c>
      <c r="I48" s="467" t="s">
        <v>271</v>
      </c>
      <c r="J48" s="467"/>
      <c r="K48" s="470">
        <v>0</v>
      </c>
      <c r="L48" s="467" t="s">
        <v>236</v>
      </c>
      <c r="M48" s="467" t="s">
        <v>271</v>
      </c>
      <c r="N48" s="467"/>
      <c r="O48" s="470">
        <v>0</v>
      </c>
      <c r="P48" s="467" t="s">
        <v>237</v>
      </c>
      <c r="Q48" s="467" t="s">
        <v>271</v>
      </c>
      <c r="R48" s="467"/>
      <c r="S48" s="470">
        <v>0</v>
      </c>
      <c r="T48" s="467" t="s">
        <v>238</v>
      </c>
      <c r="U48" s="467" t="s">
        <v>271</v>
      </c>
      <c r="V48" s="467"/>
      <c r="W48" s="474">
        <v>2.441860465116279E-2</v>
      </c>
      <c r="X48" s="472" t="s">
        <v>239</v>
      </c>
      <c r="Y48" s="472" t="s">
        <v>271</v>
      </c>
      <c r="Z48" s="467"/>
    </row>
    <row r="49" spans="1:26" x14ac:dyDescent="0.25">
      <c r="A49" s="467" t="s">
        <v>292</v>
      </c>
      <c r="B49" s="468" t="s">
        <v>287</v>
      </c>
      <c r="C49" s="467" t="s">
        <v>288</v>
      </c>
      <c r="D49" s="473">
        <v>0</v>
      </c>
      <c r="E49" s="467" t="s">
        <v>275</v>
      </c>
      <c r="F49" s="467" t="s">
        <v>290</v>
      </c>
      <c r="G49" s="470">
        <v>6.4328949398995182E-3</v>
      </c>
      <c r="H49" s="467" t="s">
        <v>235</v>
      </c>
      <c r="I49" s="467" t="s">
        <v>271</v>
      </c>
      <c r="J49" s="467"/>
      <c r="K49" s="470">
        <v>6.4328949398995182E-3</v>
      </c>
      <c r="L49" s="467" t="s">
        <v>236</v>
      </c>
      <c r="M49" s="467" t="s">
        <v>271</v>
      </c>
      <c r="N49" s="467"/>
      <c r="O49" s="470">
        <v>6.4328949398995182E-3</v>
      </c>
      <c r="P49" s="467" t="s">
        <v>237</v>
      </c>
      <c r="Q49" s="467" t="s">
        <v>271</v>
      </c>
      <c r="R49" s="467"/>
      <c r="S49" s="470">
        <v>7.2821349398995185E-3</v>
      </c>
      <c r="T49" s="467" t="s">
        <v>238</v>
      </c>
      <c r="U49" s="467" t="s">
        <v>271</v>
      </c>
      <c r="V49" s="467"/>
      <c r="W49" s="474">
        <v>1.0018574939899518E-2</v>
      </c>
      <c r="X49" s="472" t="s">
        <v>239</v>
      </c>
      <c r="Y49" s="472" t="s">
        <v>271</v>
      </c>
      <c r="Z49" s="467"/>
    </row>
    <row r="50" spans="1:26" x14ac:dyDescent="0.25">
      <c r="A50" s="467" t="s">
        <v>293</v>
      </c>
      <c r="B50" s="468" t="s">
        <v>287</v>
      </c>
      <c r="C50" s="467" t="s">
        <v>288</v>
      </c>
      <c r="D50" s="473">
        <v>0</v>
      </c>
      <c r="E50" s="467" t="s">
        <v>275</v>
      </c>
      <c r="F50" s="467" t="s">
        <v>290</v>
      </c>
      <c r="G50" s="470">
        <v>0</v>
      </c>
      <c r="H50" s="467" t="s">
        <v>235</v>
      </c>
      <c r="I50" s="467" t="s">
        <v>271</v>
      </c>
      <c r="J50" s="467"/>
      <c r="K50" s="470">
        <v>0</v>
      </c>
      <c r="L50" s="467" t="s">
        <v>236</v>
      </c>
      <c r="M50" s="467" t="s">
        <v>271</v>
      </c>
      <c r="N50" s="467"/>
      <c r="O50" s="470">
        <v>0</v>
      </c>
      <c r="P50" s="467" t="s">
        <v>237</v>
      </c>
      <c r="Q50" s="467" t="s">
        <v>271</v>
      </c>
      <c r="R50" s="467"/>
      <c r="S50" s="470">
        <v>0</v>
      </c>
      <c r="T50" s="467" t="s">
        <v>238</v>
      </c>
      <c r="U50" s="467" t="s">
        <v>271</v>
      </c>
      <c r="V50" s="467"/>
      <c r="W50" s="474">
        <v>0</v>
      </c>
      <c r="X50" s="472" t="s">
        <v>239</v>
      </c>
      <c r="Y50" s="472" t="s">
        <v>271</v>
      </c>
      <c r="Z50" s="467"/>
    </row>
    <row r="51" spans="1:26" x14ac:dyDescent="0.25">
      <c r="A51" s="467" t="s">
        <v>294</v>
      </c>
      <c r="B51" s="468" t="s">
        <v>287</v>
      </c>
      <c r="C51" s="467" t="s">
        <v>288</v>
      </c>
      <c r="D51" s="473">
        <v>0</v>
      </c>
      <c r="E51" s="467" t="s">
        <v>275</v>
      </c>
      <c r="F51" s="467" t="s">
        <v>290</v>
      </c>
      <c r="G51" s="470">
        <v>0</v>
      </c>
      <c r="H51" s="467" t="s">
        <v>235</v>
      </c>
      <c r="I51" s="467" t="s">
        <v>271</v>
      </c>
      <c r="J51" s="467"/>
      <c r="K51" s="470">
        <v>0</v>
      </c>
      <c r="L51" s="467" t="s">
        <v>236</v>
      </c>
      <c r="M51" s="467" t="s">
        <v>271</v>
      </c>
      <c r="N51" s="467"/>
      <c r="O51" s="470">
        <v>0</v>
      </c>
      <c r="P51" s="467" t="s">
        <v>237</v>
      </c>
      <c r="Q51" s="467" t="s">
        <v>271</v>
      </c>
      <c r="R51" s="467"/>
      <c r="S51" s="470">
        <v>0</v>
      </c>
      <c r="T51" s="467" t="s">
        <v>238</v>
      </c>
      <c r="U51" s="467" t="s">
        <v>271</v>
      </c>
      <c r="V51" s="467"/>
      <c r="W51" s="474">
        <v>1.2500000000000001E-2</v>
      </c>
      <c r="X51" s="472" t="s">
        <v>239</v>
      </c>
      <c r="Y51" s="472" t="s">
        <v>271</v>
      </c>
      <c r="Z51" s="467"/>
    </row>
  </sheetData>
  <mergeCells count="7">
    <mergeCell ref="W2:Z2"/>
    <mergeCell ref="G1:Z1"/>
    <mergeCell ref="B2:F2"/>
    <mergeCell ref="G2:J2"/>
    <mergeCell ref="K2:N2"/>
    <mergeCell ref="O2:R2"/>
    <mergeCell ref="S2:V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019F921-9B83-40CE-A75E-F4ED73BF3D56}">
          <x14:formula1>
            <xm:f>dropdowns!$C$2:$C$7</xm:f>
          </x14:formula1>
          <xm:sqref>M16:M37 Q16:Q37 I16:I37 U6:U37 U4 Q4:Q9 M4:M9 I4:I9 Y4:Y37</xm:sqref>
        </x14:dataValidation>
        <x14:dataValidation type="list" allowBlank="1" showInputMessage="1" showErrorMessage="1" xr:uid="{F903AA53-B112-4887-BB8C-948488389BB2}">
          <x14:formula1>
            <xm:f>dropdowns!$A$2:$A$9</xm:f>
          </x14:formula1>
          <xm:sqref>F4:F9 F16:F37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258CA-7B95-4851-9D62-C6DC151AC028}">
  <sheetPr codeName="Sheet7"/>
  <dimension ref="A1:C9"/>
  <sheetViews>
    <sheetView workbookViewId="0">
      <selection activeCell="C14" sqref="C14"/>
    </sheetView>
  </sheetViews>
  <sheetFormatPr defaultColWidth="8.6640625" defaultRowHeight="13.8" x14ac:dyDescent="0.25"/>
  <cols>
    <col min="1" max="3" width="33.44140625" style="1" bestFit="1" customWidth="1"/>
    <col min="4" max="16384" width="8.6640625" style="1"/>
  </cols>
  <sheetData>
    <row r="1" spans="1:3" x14ac:dyDescent="0.25">
      <c r="A1" s="1" t="s">
        <v>295</v>
      </c>
      <c r="B1" s="1" t="s">
        <v>296</v>
      </c>
      <c r="C1" s="1" t="s">
        <v>246</v>
      </c>
    </row>
    <row r="2" spans="1:3" x14ac:dyDescent="0.25">
      <c r="A2" s="3" t="s">
        <v>253</v>
      </c>
      <c r="B2" s="3" t="s">
        <v>253</v>
      </c>
      <c r="C2" s="3" t="s">
        <v>253</v>
      </c>
    </row>
    <row r="3" spans="1:3" x14ac:dyDescent="0.25">
      <c r="A3" s="1" t="s">
        <v>250</v>
      </c>
      <c r="B3" s="1" t="s">
        <v>297</v>
      </c>
      <c r="C3" s="1" t="s">
        <v>251</v>
      </c>
    </row>
    <row r="4" spans="1:3" x14ac:dyDescent="0.25">
      <c r="A4" s="1" t="s">
        <v>284</v>
      </c>
      <c r="B4" s="1" t="s">
        <v>298</v>
      </c>
      <c r="C4" s="1" t="s">
        <v>257</v>
      </c>
    </row>
    <row r="5" spans="1:3" x14ac:dyDescent="0.25">
      <c r="A5" s="1" t="s">
        <v>276</v>
      </c>
      <c r="B5" s="1" t="s">
        <v>299</v>
      </c>
      <c r="C5" s="1" t="s">
        <v>271</v>
      </c>
    </row>
    <row r="6" spans="1:3" x14ac:dyDescent="0.25">
      <c r="A6" s="1" t="s">
        <v>300</v>
      </c>
      <c r="B6" s="1" t="s">
        <v>301</v>
      </c>
      <c r="C6" s="1" t="s">
        <v>302</v>
      </c>
    </row>
    <row r="7" spans="1:3" x14ac:dyDescent="0.25">
      <c r="A7" s="1" t="s">
        <v>270</v>
      </c>
      <c r="B7" s="1" t="s">
        <v>270</v>
      </c>
      <c r="C7" s="1" t="s">
        <v>263</v>
      </c>
    </row>
    <row r="8" spans="1:3" x14ac:dyDescent="0.25">
      <c r="A8" s="1" t="s">
        <v>177</v>
      </c>
      <c r="B8" s="1" t="s">
        <v>177</v>
      </c>
    </row>
    <row r="9" spans="1:3" x14ac:dyDescent="0.25">
      <c r="A9" s="1" t="s">
        <v>263</v>
      </c>
      <c r="B9" s="1" t="s">
        <v>263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68c3d6-6cd9-4f91-87c5-c008da44c7e6" xsi:nil="true"/>
    <SharedWithUsers xmlns="b868c3d6-6cd9-4f91-87c5-c008da44c7e6">
      <UserInfo>
        <DisplayName>SharingLinks.fba9d62e-9fb5-4054-a66d-43bf32eb5c16.Flexible.4752c35c-ad45-40b1-845b-33296ac981d5</DisplayName>
        <AccountId>1002</AccountId>
        <AccountType/>
      </UserInfo>
      <UserInfo>
        <DisplayName>Timothy Mcmahon</DisplayName>
        <AccountId>323</AccountId>
        <AccountType/>
      </UserInfo>
      <UserInfo>
        <DisplayName>SharingLinks.1253e23a-653a-453e-8ff2-0d1ed0d350d8.OrganizationEdit.dffb82eb-be01-4d9e-9947-f3514397dab8</DisplayName>
        <AccountId>58</AccountId>
        <AccountType/>
      </UserInfo>
      <UserInfo>
        <DisplayName>SharingLinks.20d434e4-3f63-49f9-bee8-023562a418cb.OrganizationEdit.dfb15b8a-e98f-4286-9c1b-6de7d898c0b3</DisplayName>
        <AccountId>68</AccountId>
        <AccountType/>
      </UserInfo>
      <UserInfo>
        <DisplayName>SharingLinks.65cfb2ad-734c-4dc0-a48b-4d4422b4b8ac.Flexible.8f6d0ded-6be3-4995-beb4-aac9496440d0</DisplayName>
        <AccountId>745</AccountId>
        <AccountType/>
      </UserInfo>
      <UserInfo>
        <DisplayName>SharingLinks.d689edd1-1bb3-4452-aa76-0780fb44b66a.Flexible.93bb8aee-bc45-4096-a61b-da103f3bdee9</DisplayName>
        <AccountId>1507</AccountId>
        <AccountType/>
      </UserInfo>
      <UserInfo>
        <DisplayName>frontinus.wrp</DisplayName>
        <AccountId>655</AccountId>
        <AccountType/>
      </UserInfo>
    </SharedWithUsers>
    <TaskID xmlns="b868c3d6-6cd9-4f91-87c5-c008da44c7e6" xsi:nil="true"/>
    <Document_x0020_Type xmlns="9c1573f5-0e44-4cee-ae40-16493118d55a">Data Table</Document_x0020_Type>
    <Annual_x0020_Return_x0020_Year xmlns="9c1573f5-0e44-4cee-ae40-16493118d55a">AR24</Annual_x0020_Return_x0020_Year>
    <lcf76f155ced4ddcb4097134ff3c332f xmlns="9c1573f5-0e44-4cee-ae40-16493118d5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E39E301C49854488D675F76AEECDBBE" ma:contentTypeVersion="19" ma:contentTypeDescription="Create a new document." ma:contentTypeScope="" ma:versionID="1432867f0cd1ff0c3a1ff984c327a692">
  <xsd:schema xmlns:xsd="http://www.w3.org/2001/XMLSchema" xmlns:xs="http://www.w3.org/2001/XMLSchema" xmlns:p="http://schemas.microsoft.com/office/2006/metadata/properties" xmlns:ns2="9c1573f5-0e44-4cee-ae40-16493118d55a" xmlns:ns3="b868c3d6-6cd9-4f91-87c5-c008da44c7e6" targetNamespace="http://schemas.microsoft.com/office/2006/metadata/properties" ma:root="true" ma:fieldsID="a1ffd532809fab91584f382e82bd2e03" ns2:_="" ns3:_="">
    <xsd:import namespace="9c1573f5-0e44-4cee-ae40-16493118d55a"/>
    <xsd:import namespace="b868c3d6-6cd9-4f91-87c5-c008da44c7e6"/>
    <xsd:element name="properties">
      <xsd:complexType>
        <xsd:sequence>
          <xsd:element name="documentManagement">
            <xsd:complexType>
              <xsd:all>
                <xsd:element ref="ns2:Annual_x0020_Return_x0020_Year"/>
                <xsd:element ref="ns2:Document_x0020_Type" minOccurs="0"/>
                <xsd:element ref="ns2:MediaServiceMetadata" minOccurs="0"/>
                <xsd:element ref="ns2:MediaServiceFastMetadata" minOccurs="0"/>
                <xsd:element ref="ns3:TaskID"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1573f5-0e44-4cee-ae40-16493118d55a" elementFormDefault="qualified">
    <xsd:import namespace="http://schemas.microsoft.com/office/2006/documentManagement/types"/>
    <xsd:import namespace="http://schemas.microsoft.com/office/infopath/2007/PartnerControls"/>
    <xsd:element name="Annual_x0020_Return_x0020_Year" ma:index="8" ma:displayName="Annual Return Year" ma:format="Dropdown" ma:internalName="Annual_x0020_Return_x0020_Year">
      <xsd:simpleType>
        <xsd:restriction base="dms:Choice">
          <xsd:enumeration value="AR20"/>
          <xsd:enumeration value="AR21"/>
          <xsd:enumeration value="AR22"/>
          <xsd:enumeration value="AR23"/>
          <xsd:enumeration value="AR24"/>
        </xsd:restriction>
      </xsd:simpleType>
    </xsd:element>
    <xsd:element name="Document_x0020_Type" ma:index="9" nillable="true" ma:displayName="Document Type" ma:default="Data Table" ma:format="Dropdown" ma:internalName="Document_x0020_Type">
      <xsd:simpleType>
        <xsd:restriction base="dms:Choice">
          <xsd:enumeration value="Data Table"/>
          <xsd:enumeration value="Commentary"/>
          <xsd:enumeration value="Method Statement"/>
          <xsd:enumeration value="Calculation Spreadsheet"/>
          <xsd:enumeration value="Incoming Data"/>
          <xsd:enumeration value="TWDFS Output"/>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db27365-52eb-41c3-9d47-32873fc17ee9"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12" nillable="true" ma:displayName="TaskID" ma:description="Reference to document approval" ma:internalName="TaskID">
      <xsd:simpleType>
        <xsd:restriction base="dms:Text">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074f948a-2006-4c8f-8f75-ec90dc2f029a}" ma:internalName="TaxCatchAll" ma:showField="CatchAllData" ma:web="b868c3d6-6cd9-4f91-87c5-c008da44c7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C45017-C923-4CBD-A91D-33AD65629D2A}">
  <ds:schemaRefs>
    <ds:schemaRef ds:uri="b868c3d6-6cd9-4f91-87c5-c008da44c7e6"/>
    <ds:schemaRef ds:uri="http://purl.org/dc/elements/1.1/"/>
    <ds:schemaRef ds:uri="http://schemas.openxmlformats.org/package/2006/metadata/core-properties"/>
    <ds:schemaRef ds:uri="http://schemas.microsoft.com/office/infopath/2007/PartnerControls"/>
    <ds:schemaRef ds:uri="http://purl.org/dc/terms/"/>
    <ds:schemaRef ds:uri="9c1573f5-0e44-4cee-ae40-16493118d55a"/>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DBBE27E-48E7-4228-8BB5-F30C94564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1573f5-0e44-4cee-ae40-16493118d55a"/>
    <ds:schemaRef ds:uri="b868c3d6-6cd9-4f91-87c5-c008da44c7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FCC5FC-CE3A-4212-A7F5-D834103CD6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AR front page</vt:lpstr>
      <vt:lpstr>AR outturn</vt:lpstr>
      <vt:lpstr>AR outturn CP</vt:lpstr>
      <vt:lpstr>DYAA</vt:lpstr>
      <vt:lpstr>DYCP</vt:lpstr>
      <vt:lpstr>Scheme Delivery</vt:lpstr>
      <vt:lpstr>dropdowns</vt:lpstr>
    </vt:vector>
  </TitlesOfParts>
  <Manager/>
  <Company>Entec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Ryan</dc:creator>
  <cp:keywords/>
  <dc:description/>
  <cp:lastModifiedBy>David Watts</cp:lastModifiedBy>
  <cp:revision/>
  <dcterms:created xsi:type="dcterms:W3CDTF">2012-04-02T10:37:09Z</dcterms:created>
  <dcterms:modified xsi:type="dcterms:W3CDTF">2024-07-05T12:11:47Z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0x0101008E39E301C49854488D675F76AEECDBBE</vt:lpwstr>
  </property>
  <property fmtid="{D5CDD505-2E9C-101B-9397-08002B2CF9AE}" pid="4" name="InformationType">
    <vt:lpwstr/>
  </property>
  <property fmtid="{D5CDD505-2E9C-101B-9397-08002B2CF9AE}" pid="5" name="Distribution">
    <vt:lpwstr>9;#Internal EA|b77da37e-7166-4741-8c12-4679faab22d9</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8;#EA|d5f78ddb-b1b6-4328-9877-d7e3ed06fdac</vt:lpwstr>
  </property>
  <property fmtid="{D5CDD505-2E9C-101B-9397-08002B2CF9AE}" pid="10" name="MediaServiceImageTags">
    <vt:lpwstr/>
  </property>
  <property fmtid="{D5CDD505-2E9C-101B-9397-08002B2CF9AE}" pid="11" name="MSIP_Label_4c52bb78-b785-4d5a-8181-ae732e0da257_Enabled">
    <vt:lpwstr>true</vt:lpwstr>
  </property>
  <property fmtid="{D5CDD505-2E9C-101B-9397-08002B2CF9AE}" pid="12" name="MSIP_Label_4c52bb78-b785-4d5a-8181-ae732e0da257_SetDate">
    <vt:lpwstr>2024-05-14T13:19:59Z</vt:lpwstr>
  </property>
  <property fmtid="{D5CDD505-2E9C-101B-9397-08002B2CF9AE}" pid="13" name="MSIP_Label_4c52bb78-b785-4d5a-8181-ae732e0da257_Method">
    <vt:lpwstr>Privileged</vt:lpwstr>
  </property>
  <property fmtid="{D5CDD505-2E9C-101B-9397-08002B2CF9AE}" pid="14" name="MSIP_Label_4c52bb78-b785-4d5a-8181-ae732e0da257_Name">
    <vt:lpwstr>4c52bb78-b785-4d5a-8181-ae732e0da257</vt:lpwstr>
  </property>
  <property fmtid="{D5CDD505-2E9C-101B-9397-08002B2CF9AE}" pid="15" name="MSIP_Label_4c52bb78-b785-4d5a-8181-ae732e0da257_SiteId">
    <vt:lpwstr>37247798-f42c-42fd-8a37-d49c7128d36b</vt:lpwstr>
  </property>
  <property fmtid="{D5CDD505-2E9C-101B-9397-08002B2CF9AE}" pid="16" name="MSIP_Label_4c52bb78-b785-4d5a-8181-ae732e0da257_ActionId">
    <vt:lpwstr>8a704c6c-6d2f-4202-932e-5474eec999d6</vt:lpwstr>
  </property>
  <property fmtid="{D5CDD505-2E9C-101B-9397-08002B2CF9AE}" pid="17" name="MSIP_Label_4c52bb78-b785-4d5a-8181-ae732e0da257_ContentBits">
    <vt:lpwstr>0</vt:lpwstr>
  </property>
</Properties>
</file>