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thameswater-my.sharepoint.com/personal/james_reid_thameswater_co_uk/Documents/Documents/Process Specialist/NWC Budget estimator/"/>
    </mc:Choice>
  </mc:AlternateContent>
  <xr:revisionPtr revIDLastSave="106" documentId="8_{B254725B-12DC-47CD-B68F-B7169AB7D135}" xr6:coauthVersionLast="47" xr6:coauthVersionMax="47" xr10:uidLastSave="{38EA131D-DEE7-4777-84F1-C3AD006D39DA}"/>
  <bookViews>
    <workbookView xWindow="1920" yWindow="3450" windowWidth="21600" windowHeight="11385" xr2:uid="{23C3C463-CCC3-40D7-88FB-911FE37ED358}"/>
  </bookViews>
  <sheets>
    <sheet name="Calculator" sheetId="4" r:id="rId1"/>
    <sheet name="Tables" sheetId="8" r:id="rId2"/>
  </sheets>
  <definedNames>
    <definedName name="App_type">Calculator!$D$49</definedName>
    <definedName name="Commercial">Calculator!$E$57</definedName>
    <definedName name="Domestic">Calculator!$D$57</definedName>
    <definedName name="Existing">Calculator!$D$61</definedName>
    <definedName name="Existing_retain">Calculator!$D$64</definedName>
    <definedName name="Footpath">Calculator!$D$81</definedName>
    <definedName name="Road">Calculator!$D$85</definedName>
    <definedName name="TBS">Calculator!$D$68</definedName>
    <definedName name="TBS_retain">Calculator!$D$71</definedName>
    <definedName name="Verge">Calculator!$D$77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2" i="8" l="1"/>
  <c r="E12" i="8" s="1"/>
  <c r="C11" i="8"/>
  <c r="E11" i="8" s="1"/>
  <c r="C8" i="8"/>
  <c r="E8" i="8" s="1"/>
  <c r="C9" i="8"/>
  <c r="E9" i="8" s="1"/>
  <c r="I11" i="8"/>
  <c r="I9" i="8"/>
  <c r="C22" i="8" s="1"/>
  <c r="C25" i="8" s="1"/>
  <c r="C6" i="8"/>
  <c r="E6" i="8" s="1"/>
  <c r="K19" i="4" s="1"/>
  <c r="C36" i="8"/>
  <c r="C39" i="8" s="1"/>
  <c r="C14" i="8"/>
  <c r="E14" i="8" s="1"/>
  <c r="C5" i="8"/>
  <c r="E5" i="8" s="1"/>
  <c r="K18" i="4" s="1"/>
  <c r="C4" i="8"/>
  <c r="E4" i="8" s="1"/>
  <c r="C38" i="8"/>
  <c r="F38" i="8" s="1"/>
  <c r="G36" i="8"/>
  <c r="F36" i="8" l="1"/>
  <c r="C18" i="8"/>
  <c r="F18" i="8" s="1"/>
  <c r="H18" i="8" s="1"/>
  <c r="C37" i="8"/>
  <c r="F37" i="8" s="1"/>
  <c r="G39" i="8"/>
  <c r="I39" i="8" s="1"/>
  <c r="F39" i="8"/>
  <c r="H39" i="8" s="1"/>
  <c r="G38" i="8"/>
  <c r="I38" i="8" s="1"/>
  <c r="C26" i="8"/>
  <c r="C27" i="8"/>
  <c r="G27" i="8" s="1"/>
  <c r="I27" i="8" s="1"/>
  <c r="C31" i="8"/>
  <c r="C32" i="8"/>
  <c r="F32" i="8" s="1"/>
  <c r="H32" i="8" s="1"/>
  <c r="F14" i="8"/>
  <c r="L30" i="4" s="1"/>
  <c r="K30" i="4"/>
  <c r="F4" i="8"/>
  <c r="L17" i="4" s="1"/>
  <c r="K17" i="4"/>
  <c r="H38" i="8"/>
  <c r="G25" i="8"/>
  <c r="I25" i="8" s="1"/>
  <c r="F25" i="8"/>
  <c r="H25" i="8" s="1"/>
  <c r="F9" i="8"/>
  <c r="L25" i="4" s="1"/>
  <c r="K25" i="4"/>
  <c r="K24" i="4"/>
  <c r="F8" i="8"/>
  <c r="L24" i="4" s="1"/>
  <c r="F11" i="8"/>
  <c r="L27" i="4" s="1"/>
  <c r="K27" i="4"/>
  <c r="K28" i="4"/>
  <c r="F12" i="8"/>
  <c r="L28" i="4" s="1"/>
  <c r="F22" i="8"/>
  <c r="H22" i="8" s="1"/>
  <c r="C24" i="8"/>
  <c r="F6" i="8"/>
  <c r="L19" i="4" s="1"/>
  <c r="F5" i="8"/>
  <c r="L18" i="4" s="1"/>
  <c r="G22" i="8"/>
  <c r="I22" i="8" s="1"/>
  <c r="I36" i="8"/>
  <c r="H37" i="8"/>
  <c r="H36" i="8"/>
  <c r="C23" i="8"/>
  <c r="G18" i="8" l="1"/>
  <c r="F26" i="8"/>
  <c r="H26" i="8" s="1"/>
  <c r="C30" i="8" a="1"/>
  <c r="C30" i="8" s="1"/>
  <c r="G30" i="8" s="1"/>
  <c r="I30" i="8" s="1"/>
  <c r="C28" i="8" a="1"/>
  <c r="C28" i="8" s="1"/>
  <c r="F28" i="8" s="1"/>
  <c r="H28" i="8" s="1"/>
  <c r="C29" i="8" a="1"/>
  <c r="C29" i="8" s="1"/>
  <c r="F29" i="8" s="1"/>
  <c r="H29" i="8" s="1"/>
  <c r="C35" i="8" a="1"/>
  <c r="C35" i="8" s="1"/>
  <c r="F35" i="8" s="1"/>
  <c r="H35" i="8" s="1"/>
  <c r="C33" i="8" a="1"/>
  <c r="C33" i="8" s="1"/>
  <c r="C34" i="8" a="1"/>
  <c r="C34" i="8" s="1"/>
  <c r="F34" i="8" s="1"/>
  <c r="H34" i="8" s="1"/>
  <c r="C19" i="8"/>
  <c r="C20" i="8"/>
  <c r="C21" i="8"/>
  <c r="G21" i="8" s="1"/>
  <c r="I21" i="8" s="1"/>
  <c r="G37" i="8"/>
  <c r="I37" i="8" s="1"/>
  <c r="G26" i="8"/>
  <c r="I26" i="8" s="1"/>
  <c r="F27" i="8"/>
  <c r="H27" i="8" s="1"/>
  <c r="G32" i="8"/>
  <c r="I32" i="8" s="1"/>
  <c r="G31" i="8"/>
  <c r="I31" i="8" s="1"/>
  <c r="F31" i="8"/>
  <c r="H31" i="8" s="1"/>
  <c r="F23" i="8"/>
  <c r="H23" i="8" s="1"/>
  <c r="G23" i="8"/>
  <c r="I23" i="8" s="1"/>
  <c r="G24" i="8"/>
  <c r="I24" i="8" s="1"/>
  <c r="F24" i="8"/>
  <c r="H24" i="8" s="1"/>
  <c r="G20" i="8"/>
  <c r="I20" i="8" s="1"/>
  <c r="F20" i="8"/>
  <c r="H20" i="8" s="1"/>
  <c r="F19" i="8"/>
  <c r="H19" i="8" s="1"/>
  <c r="G19" i="8"/>
  <c r="I18" i="8"/>
  <c r="F33" i="8" l="1"/>
  <c r="H33" i="8" s="1"/>
  <c r="G33" i="8"/>
  <c r="I33" i="8" s="1"/>
  <c r="F21" i="8"/>
  <c r="H21" i="8" s="1"/>
  <c r="L21" i="4"/>
  <c r="G28" i="8"/>
  <c r="I28" i="8" s="1"/>
  <c r="G34" i="8"/>
  <c r="I34" i="8" s="1"/>
  <c r="F30" i="8"/>
  <c r="H30" i="8" s="1"/>
  <c r="G29" i="8"/>
  <c r="I29" i="8" s="1"/>
  <c r="G35" i="8"/>
  <c r="I35" i="8" s="1"/>
  <c r="K21" i="4"/>
  <c r="I19" i="8"/>
  <c r="K22" i="4" l="1"/>
  <c r="K32" i="4" s="1"/>
  <c r="L22" i="4"/>
  <c r="L32" i="4" s="1"/>
</calcChain>
</file>

<file path=xl/sharedStrings.xml><?xml version="1.0" encoding="utf-8"?>
<sst xmlns="http://schemas.openxmlformats.org/spreadsheetml/2006/main" count="120" uniqueCount="110">
  <si>
    <t>Thames Water New Water Connections Charges Calculator</t>
  </si>
  <si>
    <t>PROVISIONAL ESTIMATE ONLY</t>
  </si>
  <si>
    <t>Important notes</t>
  </si>
  <si>
    <t>Thames Water Charging arrangements for new connection services</t>
  </si>
  <si>
    <t>Charges calculator</t>
  </si>
  <si>
    <t>Charge Item</t>
  </si>
  <si>
    <t>Charge £</t>
  </si>
  <si>
    <t xml:space="preserve">Charge £ </t>
  </si>
  <si>
    <t xml:space="preserve"> (Without VAT)</t>
  </si>
  <si>
    <t>(Including VAT)</t>
  </si>
  <si>
    <t>Application and Design Charges</t>
  </si>
  <si>
    <t>Application Fees</t>
  </si>
  <si>
    <t>Design Fees</t>
  </si>
  <si>
    <t>Design Fees (Additional Properties)</t>
  </si>
  <si>
    <t>Construction Charges</t>
  </si>
  <si>
    <t>Water Connection Charges</t>
  </si>
  <si>
    <t>Excavation Charges</t>
  </si>
  <si>
    <t xml:space="preserve">Infrastructure Charges
</t>
  </si>
  <si>
    <t xml:space="preserve">Water Infrastructure Charge
</t>
  </si>
  <si>
    <t>Waste Infrastructure Charge</t>
  </si>
  <si>
    <t xml:space="preserve">Environmental Component
</t>
  </si>
  <si>
    <t>Water</t>
  </si>
  <si>
    <t>Waste</t>
  </si>
  <si>
    <t>Other Charges</t>
  </si>
  <si>
    <t xml:space="preserve">Phasing Charge
</t>
  </si>
  <si>
    <t>Total ESTIMATED Cost</t>
  </si>
  <si>
    <t>Please note this tool assumes Thames Water will carry out all works, barrier pipe for all connections, standard pipe sizes based on connection type (32mm for single connections), connection in the road and a connection to discharge into a sewer.</t>
  </si>
  <si>
    <t>Budget Estimate Tool – Clean Water Connections Only
This tool is designed to provide an indicative cost estimate for clean water connections only. If you're constructing new properties or converting existing ones, you may also need to apply for wastewater connections.
Please note: Costs related to wastewater connections are not included in this estimate. For assistance with waste connections, please contact our Sewer Connections Team at: developer.services@thameswater.co.uk  or call us on: 0800 009 3921</t>
  </si>
  <si>
    <t>Please use the orange cells to complete the budget estimator calculator that best suit your development</t>
  </si>
  <si>
    <t>What would you like to do?</t>
  </si>
  <si>
    <t>Select</t>
  </si>
  <si>
    <t>Connections and supplies</t>
  </si>
  <si>
    <t>New connections</t>
  </si>
  <si>
    <t>Please list new connections you require, and any supplies you wish to retain e.g. 1 New domestic supply and 1 retained domestic supply = '2' to be inserted in the box under 'Domestic supplies'.</t>
  </si>
  <si>
    <t>Domestic supplies</t>
  </si>
  <si>
    <t>Commercial Supplies</t>
  </si>
  <si>
    <t>E.g  Houses, flats, maisonettes etc</t>
  </si>
  <si>
    <t>E.g Office, Retail unit, MOT Centre, Landlord supply etc</t>
  </si>
  <si>
    <t>No. of NEW Connections</t>
  </si>
  <si>
    <t>Are there any existing supplies?</t>
  </si>
  <si>
    <r>
      <t xml:space="preserve">If you intend to retain any existing supplies for properties they'll likely need to be verified by a Thames Water engineer on site.
</t>
    </r>
    <r>
      <rPr>
        <i/>
        <sz val="11"/>
        <color indexed="10"/>
        <rFont val="Aptos Narrow"/>
        <family val="2"/>
      </rPr>
      <t>NOTE: Retained supplies are subtracted from the total new supplies given above e.g. 2 New domestic supplies and 1 retained existing supply = 1 total supply required and charged</t>
    </r>
  </si>
  <si>
    <t>If yes, how many do you wish to retain?</t>
  </si>
  <si>
    <t>Number</t>
  </si>
  <si>
    <t>Will you require a temporary building water supply?</t>
  </si>
  <si>
    <t>If you require a temporary building supply, along with other supplies you will be charged phasing fees. Please see the charging arrangements, section 3.7.2 for further information</t>
  </si>
  <si>
    <t>If yes, do you wish to retain any of these?</t>
  </si>
  <si>
    <t>Retain</t>
  </si>
  <si>
    <t>Measurements</t>
  </si>
  <si>
    <t>What is the width of the verge outside your property in metres?</t>
  </si>
  <si>
    <t xml:space="preserve">Thames Water defines a "verge" as any area of unmade land—such as grass—located between your property boundary and the water main. If there is no verge outside your property please leave the box blank or enter '0'. </t>
  </si>
  <si>
    <t>Metres</t>
  </si>
  <si>
    <t>What is the width of the Footpath outside your property in metres?</t>
  </si>
  <si>
    <t>Thames Water defines 'footpath' as a hard-surfaced area intended for use by pedestrian or cyclists, located between your property boundary and the water main.  If there is no footpath outside your property please leave the box blank or enter '0'.</t>
  </si>
  <si>
    <t>What is the width of the edge of the road to the centre of the road outside your property in metres?</t>
  </si>
  <si>
    <r>
      <rPr>
        <b/>
        <i/>
        <sz val="11"/>
        <color indexed="10"/>
        <rFont val="Aptos Narrow"/>
        <family val="2"/>
      </rPr>
      <t>Important Notice – Estimating Road Width: Do not enter any carriageways under any circumstances</t>
    </r>
    <r>
      <rPr>
        <b/>
        <i/>
        <sz val="11"/>
        <color indexed="8"/>
        <rFont val="Aptos Narrow"/>
        <family val="2"/>
      </rPr>
      <t xml:space="preserve">. </t>
    </r>
    <r>
      <rPr>
        <i/>
        <sz val="11"/>
        <color indexed="8"/>
        <rFont val="Aptos Narrow"/>
        <family val="2"/>
      </rPr>
      <t>Thames Water accepts no liability for any risks incurred by users who choose not to follow this guidance. Please estimate this section only. For reference, the typical width of a modern single-carriageway road is approximately 7 metres. We recommend entering 4 metres in the box to represent half the road width at worse case as we do not charge to the decimal place. If you believe your road is narrower or wider, feel free to adjust the figure accordingly.
If you live on a private road: Thames Water usually will charge for works in a private road using the rate for works in a footpath. Please enter the measurements for private roads above, and leave this box blank or enter '0'.</t>
    </r>
  </si>
  <si>
    <t>Item</t>
  </si>
  <si>
    <t>Quantity</t>
  </si>
  <si>
    <t xml:space="preserve">Rate </t>
  </si>
  <si>
    <t>Total</t>
  </si>
  <si>
    <t>+VAT</t>
  </si>
  <si>
    <t>Application and Design</t>
  </si>
  <si>
    <t>Application fee</t>
  </si>
  <si>
    <t>Design fee: 1st property</t>
  </si>
  <si>
    <t>Design fee: Additional properties</t>
  </si>
  <si>
    <t>Infrastructure charges</t>
  </si>
  <si>
    <t>Clean</t>
  </si>
  <si>
    <t>TBS</t>
  </si>
  <si>
    <t>Environmental component</t>
  </si>
  <si>
    <t>VAT</t>
  </si>
  <si>
    <t>Other charges</t>
  </si>
  <si>
    <t>Phasing charge</t>
  </si>
  <si>
    <t>MDPE rate</t>
  </si>
  <si>
    <t>Barrier rate</t>
  </si>
  <si>
    <t>Total MDPE</t>
  </si>
  <si>
    <t>Total Barrier</t>
  </si>
  <si>
    <t>VAT MDPE</t>
  </si>
  <si>
    <t>VAT Barrier</t>
  </si>
  <si>
    <t>Manifold type</t>
  </si>
  <si>
    <t>Domestic</t>
  </si>
  <si>
    <t>Single</t>
  </si>
  <si>
    <t>Two</t>
  </si>
  <si>
    <t>Four (capped</t>
  </si>
  <si>
    <t>Four</t>
  </si>
  <si>
    <t>Six (capped)</t>
  </si>
  <si>
    <t>Six</t>
  </si>
  <si>
    <t>Single: Connection in a road</t>
  </si>
  <si>
    <t>Single: Pipe laid in a road</t>
  </si>
  <si>
    <t>Single: Pipe laid in a private road / footpath</t>
  </si>
  <si>
    <t>Single: Pipe laid in unmade ground</t>
  </si>
  <si>
    <t>2 port manifold: Connection in a road</t>
  </si>
  <si>
    <t>2 port manifold: Pipe laid in a road</t>
  </si>
  <si>
    <t>2 port manifold: Pipe laid in a private road / footpath</t>
  </si>
  <si>
    <t>2 port manifold: Pipe laid in unmade ground</t>
  </si>
  <si>
    <t>4 port manifold: Connection in a road</t>
  </si>
  <si>
    <t>4 port manifold (capped): Connection in road</t>
  </si>
  <si>
    <t>4 port manifold: Pipe laid in a road</t>
  </si>
  <si>
    <t>4 port manifold: Pipe laid in a private road / footpath</t>
  </si>
  <si>
    <t>4 port manifold: Pipe laid in unmade ground</t>
  </si>
  <si>
    <t>6 port manifold: Connection in a road</t>
  </si>
  <si>
    <t>6 port manifold (capped): Connection in road</t>
  </si>
  <si>
    <t>6 port manifold: Pipe laid in a road</t>
  </si>
  <si>
    <t>6 port manifold: Pipe laid in a private road / footpath</t>
  </si>
  <si>
    <t>6 port manifold: Pipe laid in unmade ground</t>
  </si>
  <si>
    <t>Connection Temporary Building Supply</t>
  </si>
  <si>
    <t>TBS: Pipe laid in a road</t>
  </si>
  <si>
    <t>TBS: Pipe laid in a private road / footpath</t>
  </si>
  <si>
    <t>TBS: Pipe laid in unmade ground</t>
  </si>
  <si>
    <r>
      <t xml:space="preserve">Thames Water New Water Connections Charges Calculator will estimate the cost of your connection including:
</t>
    </r>
    <r>
      <rPr>
        <b/>
        <sz val="11"/>
        <color indexed="8"/>
        <rFont val="Aptos Narrow"/>
      </rPr>
      <t xml:space="preserve">Application Fee: </t>
    </r>
    <r>
      <rPr>
        <sz val="11"/>
        <color indexed="8"/>
        <rFont val="Aptos Narrow"/>
      </rPr>
      <t xml:space="preserve">When you're ready to move forward, you'll need to submit an application, which includes a fee. This fee covers the administrative costs involved in processing your request—such as logging the application, reviewing and clarifying details, generating a job reference, handling payment, and issuing an invoice.
</t>
    </r>
    <r>
      <rPr>
        <b/>
        <sz val="11"/>
        <color indexed="8"/>
        <rFont val="Aptos Narrow"/>
      </rPr>
      <t>Design Fee:</t>
    </r>
    <r>
      <rPr>
        <sz val="11"/>
        <color indexed="8"/>
        <rFont val="Aptos Narrow"/>
      </rPr>
      <t xml:space="preserve"> This fee applies to the design of new water connections. It covers the evaluation of your application, the design of the service connection(s), and the preparation of a detailed quote.
</t>
    </r>
    <r>
      <rPr>
        <b/>
        <sz val="11"/>
        <color indexed="8"/>
        <rFont val="Aptos Narrow"/>
      </rPr>
      <t xml:space="preserve">Connection to Thames Water Mains and Excavation to Property Boundary: </t>
    </r>
    <r>
      <rPr>
        <sz val="11"/>
        <color indexed="8"/>
        <rFont val="Aptos Narrow"/>
      </rPr>
      <t xml:space="preserve">This charge covers the work required to connect your property to the Thames Water mains. It includes: Connecting to the water main, installing a service pipe from the main to your property boundary, linking the service pipe to your supply pipe, installing a boundary box, external stop valve, and water meter. The charge also incorporates a percentage uplift to account for traffic management and highway authority charges. These percentages vary depending on the surface type—roadway, footpath, or unmade ground—to reflect the differing requirements for traffic control. Please note: This charge does not include any work within your property boundary. You will be responsible for arranging and covering the cost of those works separately.
</t>
    </r>
    <r>
      <rPr>
        <b/>
        <sz val="11"/>
        <color indexed="8"/>
        <rFont val="Aptos Narrow"/>
      </rPr>
      <t>Infrastructure charges:</t>
    </r>
    <r>
      <rPr>
        <sz val="11"/>
        <color indexed="8"/>
        <rFont val="Aptos Narrow"/>
      </rPr>
      <t xml:space="preserve"> Charged for first time connections to the Thames Water network. The charge will, with any other relevant sources of revenue, supply income necessary for the costs of network reinforcement that Thames Water reasonably incurs over a rolling five-year period in accordance with the Charging Rules. In most cases, each new supply will incur one clean water infrastructure charge and one wastewater infrastructure charge. However, certain supplies may be subject to higher or alternative charges depending on the additional demand placed on the network and the intended type of use. For a detailed explanation of how infrastructure charges are applied, please refer to our Charging Arrangements, which provide a more accurate indication of how your site will be charged.
</t>
    </r>
    <r>
      <rPr>
        <b/>
        <sz val="11"/>
        <color indexed="8"/>
        <rFont val="Aptos Narrow"/>
      </rPr>
      <t>Environmental component:</t>
    </r>
    <r>
      <rPr>
        <sz val="11"/>
        <color indexed="8"/>
        <rFont val="Aptos Narrow"/>
      </rPr>
      <t xml:space="preserve"> The Environmental Component is a charge levied by water companies, against all household properties, to fund Environmental Incentives for promoting water efficiency. 
</t>
    </r>
    <r>
      <rPr>
        <b/>
        <sz val="11"/>
        <color indexed="8"/>
        <rFont val="Aptos Narrow"/>
      </rPr>
      <t xml:space="preserve">Not included: Environmental incentives: </t>
    </r>
    <r>
      <rPr>
        <sz val="11"/>
        <color indexed="8"/>
        <rFont val="Aptos Narrow"/>
      </rPr>
      <t>If you choose to proceed with a formal application for a new water connection, you may be eligible to apply for one of our environmental incentives. This scheme is available to a range of property types, including: Standard residential homes, multi-occupancy buildings such as student accommodation, nursing homes and hotels subject to review and evidence supplied by yourself. These incentives are designed to support sustainable development and responsible water usage. Please use the link above to the Charging arrangements and navigate to section 13 for more info.</t>
    </r>
  </si>
  <si>
    <t>Estimated costs</t>
  </si>
  <si>
    <t>Please be aware: This calculator offers a preliminary budget estimate based solely on the details you’ve provided. The final cost is subject to change and may increase following a detailed assessment, should you choose to proceed with an application.
Important notes about our budget calculator
- Site-specific requirements can vary depending on the circumstances of each case. To help set realistic expectations, our budget estimator can provide an indicative cost based on your initial information. However, for a precise and fully detailed quote, we strongly recommend submitting a formal application.
- Our online cost calculator offers indicative pricing for up to 12 water supplies. Beyond this limit, we’re unable to provide a budget estimate, as larger-scale designs can vary significantly and may lead to substantial differences in cost.
- The location of our water mains can vary from site to site. For the purpose of estimating costs, we've assumed that a main is located directly outside your property and runs centrally along the road. However, in practice, the main may be positioned closer to or further from your boundary. These variations can significantly affect the final cost of connection, and for a precise and fully detailed quote, we strongly recommend submitting a formal application.
For more information, feel free to contact a member of our team at: developer.services@thameswater.co.uk  or call us on: 0800 009 3921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</si>
</sst>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quot;£&quot;* #,##0.00_-;_-&quot;£&quot;* &quot;-&quot;??_-;_-@_-"/>
    <numFmt numFmtId="164" formatCode="&quot;£&quot;#,##0"/>
    <numFmt numFmtId="165" formatCode="&quot;£&quot;#,##0.0"/>
  </numFmts>
  <fonts count="36" x14ac:knownFonts="1">
    <font>
      <sz val="11"/>
      <color theme="1"/>
      <name val="Aptos Narrow"/>
      <family val="2"/>
      <scheme val="minor"/>
    </font>
    <font>
      <b/>
      <sz val="11"/>
      <name val="Aptos Narrow"/>
      <family val="2"/>
    </font>
    <font>
      <sz val="11"/>
      <name val="Aptos Narrow"/>
      <family val="2"/>
    </font>
    <font>
      <i/>
      <sz val="11"/>
      <color indexed="8"/>
      <name val="Aptos Narrow"/>
      <family val="2"/>
    </font>
    <font>
      <i/>
      <sz val="11"/>
      <color indexed="10"/>
      <name val="Aptos Narrow"/>
      <family val="2"/>
    </font>
    <font>
      <b/>
      <sz val="14"/>
      <name val="Aptos Narrow"/>
      <family val="2"/>
    </font>
    <font>
      <sz val="10"/>
      <name val="Aptos Narrow"/>
      <family val="2"/>
    </font>
    <font>
      <sz val="8"/>
      <name val="Aptos Narrow"/>
      <family val="2"/>
    </font>
    <font>
      <b/>
      <i/>
      <sz val="11"/>
      <color indexed="8"/>
      <name val="Aptos Narrow"/>
      <family val="2"/>
    </font>
    <font>
      <b/>
      <i/>
      <sz val="11"/>
      <color indexed="10"/>
      <name val="Aptos Narrow"/>
      <family val="2"/>
    </font>
    <font>
      <sz val="11"/>
      <color indexed="8"/>
      <name val="Aptos Narrow"/>
    </font>
    <font>
      <b/>
      <sz val="11"/>
      <color indexed="8"/>
      <name val="Aptos Narrow"/>
    </font>
    <font>
      <sz val="11"/>
      <color theme="1"/>
      <name val="Aptos Narrow"/>
      <family val="2"/>
      <scheme val="minor"/>
    </font>
    <font>
      <u/>
      <sz val="11"/>
      <color theme="10"/>
      <name val="Aptos Narrow"/>
      <family val="2"/>
      <scheme val="minor"/>
    </font>
    <font>
      <b/>
      <sz val="11"/>
      <color theme="1"/>
      <name val="Aptos Narrow"/>
      <family val="2"/>
      <scheme val="minor"/>
    </font>
    <font>
      <sz val="11"/>
      <color theme="1"/>
      <name val="Aptos Narrow"/>
      <family val="2"/>
    </font>
    <font>
      <b/>
      <sz val="18"/>
      <name val="Aptos Narrow"/>
      <family val="2"/>
      <scheme val="minor"/>
    </font>
    <font>
      <sz val="11"/>
      <color rgb="FF000000"/>
      <name val="Aptos Narrow"/>
      <family val="2"/>
    </font>
    <font>
      <b/>
      <sz val="11"/>
      <name val="Aptos Narrow"/>
      <family val="2"/>
      <scheme val="minor"/>
    </font>
    <font>
      <b/>
      <sz val="11"/>
      <color theme="0"/>
      <name val="Aptos Narrow"/>
      <family val="2"/>
    </font>
    <font>
      <i/>
      <sz val="11"/>
      <color theme="1"/>
      <name val="Aptos Narrow"/>
      <family val="2"/>
      <scheme val="minor"/>
    </font>
    <font>
      <b/>
      <sz val="12"/>
      <color theme="1"/>
      <name val="Aptos Narrow"/>
      <family val="2"/>
      <scheme val="minor"/>
    </font>
    <font>
      <b/>
      <sz val="10"/>
      <color theme="1"/>
      <name val="Aptos Narrow"/>
      <family val="2"/>
      <scheme val="minor"/>
    </font>
    <font>
      <b/>
      <sz val="10"/>
      <color theme="0"/>
      <name val="Aptos Narrow"/>
      <family val="2"/>
      <scheme val="minor"/>
    </font>
    <font>
      <sz val="10"/>
      <name val="Aptos Narrow"/>
      <family val="2"/>
      <scheme val="minor"/>
    </font>
    <font>
      <b/>
      <sz val="16"/>
      <color theme="1"/>
      <name val="Aptos Narrow"/>
      <family val="2"/>
      <scheme val="minor"/>
    </font>
    <font>
      <i/>
      <sz val="11"/>
      <color rgb="FFFF0000"/>
      <name val="Aptos Narrow"/>
      <family val="2"/>
      <scheme val="minor"/>
    </font>
    <font>
      <b/>
      <sz val="11"/>
      <color theme="1"/>
      <name val="Aptos Narrow"/>
      <family val="2"/>
    </font>
    <font>
      <b/>
      <sz val="11"/>
      <color rgb="FF000000"/>
      <name val="Aptos Narrow"/>
      <family val="2"/>
    </font>
    <font>
      <b/>
      <sz val="18"/>
      <color theme="1"/>
      <name val="Aptos Narrow"/>
      <family val="2"/>
      <scheme val="minor"/>
    </font>
    <font>
      <i/>
      <sz val="10"/>
      <color theme="1"/>
      <name val="Aptos Narrow"/>
      <family val="2"/>
      <scheme val="minor"/>
    </font>
    <font>
      <b/>
      <sz val="24"/>
      <color rgb="FFDD3817"/>
      <name val="Aptos Black"/>
      <family val="2"/>
    </font>
    <font>
      <sz val="11"/>
      <name val="Aptos Narrow"/>
      <family val="2"/>
      <scheme val="minor"/>
    </font>
    <font>
      <i/>
      <sz val="11"/>
      <name val="Aptos Narrow"/>
      <family val="2"/>
      <scheme val="minor"/>
    </font>
    <font>
      <b/>
      <sz val="12"/>
      <name val="Aptos Narrow"/>
      <family val="2"/>
      <scheme val="minor"/>
    </font>
    <font>
      <sz val="11"/>
      <color rgb="FF000000"/>
      <name val="Aptos Narrow"/>
      <scheme val="minor"/>
    </font>
  </fonts>
  <fills count="11">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rgb="FFFEEA97"/>
        <bgColor indexed="64"/>
      </patternFill>
    </fill>
    <fill>
      <patternFill patternType="solid">
        <fgColor theme="0" tint="-0.14999847407452621"/>
        <bgColor indexed="64"/>
      </patternFill>
    </fill>
    <fill>
      <patternFill patternType="solid">
        <fgColor rgb="FF009EDE"/>
        <bgColor indexed="64"/>
      </patternFill>
    </fill>
    <fill>
      <patternFill patternType="solid">
        <fgColor rgb="FFD8F1FF"/>
        <bgColor indexed="64"/>
      </patternFill>
    </fill>
    <fill>
      <patternFill patternType="solid">
        <fgColor rgb="FFA1DAF8"/>
        <bgColor indexed="64"/>
      </patternFill>
    </fill>
    <fill>
      <patternFill patternType="solid">
        <fgColor rgb="FF96D34D"/>
        <bgColor indexed="64"/>
      </patternFill>
    </fill>
    <fill>
      <patternFill patternType="solid">
        <fgColor rgb="FF64C5F8"/>
        <bgColor indexed="64"/>
      </patternFill>
    </fill>
  </fills>
  <borders count="30">
    <border>
      <left/>
      <right/>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medium">
        <color indexed="64"/>
      </right>
      <top style="medium">
        <color indexed="64"/>
      </top>
      <bottom style="medium">
        <color indexed="64"/>
      </bottom>
      <diagonal/>
    </border>
    <border>
      <left/>
      <right style="medium">
        <color rgb="FFA1DAF8"/>
      </right>
      <top/>
      <bottom/>
      <diagonal/>
    </border>
    <border>
      <left/>
      <right style="medium">
        <color rgb="FFA1DAF8"/>
      </right>
      <top/>
      <bottom style="medium">
        <color rgb="FFA1DAF8"/>
      </bottom>
      <diagonal/>
    </border>
    <border>
      <left style="medium">
        <color rgb="FFA1DAF8"/>
      </left>
      <right/>
      <top/>
      <bottom/>
      <diagonal/>
    </border>
    <border>
      <left style="medium">
        <color rgb="FFA1DAF8"/>
      </left>
      <right/>
      <top/>
      <bottom style="medium">
        <color rgb="FFA1DAF8"/>
      </bottom>
      <diagonal/>
    </border>
    <border>
      <left style="medium">
        <color rgb="FFA1DAF8"/>
      </left>
      <right/>
      <top style="medium">
        <color rgb="FFA1DAF8"/>
      </top>
      <bottom/>
      <diagonal/>
    </border>
    <border>
      <left/>
      <right style="medium">
        <color rgb="FFA1DAF8"/>
      </right>
      <top style="medium">
        <color rgb="FFA1DAF8"/>
      </top>
      <bottom/>
      <diagonal/>
    </border>
    <border>
      <left/>
      <right/>
      <top style="medium">
        <color rgb="FF96D34D"/>
      </top>
      <bottom style="medium">
        <color rgb="FF96D34D"/>
      </bottom>
      <diagonal/>
    </border>
    <border>
      <left/>
      <right/>
      <top style="medium">
        <color rgb="FFA1DAF8"/>
      </top>
      <bottom/>
      <diagonal/>
    </border>
    <border>
      <left/>
      <right/>
      <top/>
      <bottom style="medium">
        <color rgb="FFA1DAF8"/>
      </bottom>
      <diagonal/>
    </border>
    <border>
      <left style="medium">
        <color rgb="FF64C5F8"/>
      </left>
      <right/>
      <top style="medium">
        <color rgb="FF64C5F8"/>
      </top>
      <bottom style="medium">
        <color rgb="FF64C5F8"/>
      </bottom>
      <diagonal/>
    </border>
    <border>
      <left/>
      <right/>
      <top style="medium">
        <color rgb="FF64C5F8"/>
      </top>
      <bottom style="medium">
        <color rgb="FF64C5F8"/>
      </bottom>
      <diagonal/>
    </border>
    <border>
      <left/>
      <right style="medium">
        <color rgb="FF64C5F8"/>
      </right>
      <top style="medium">
        <color rgb="FF64C5F8"/>
      </top>
      <bottom style="medium">
        <color rgb="FF64C5F8"/>
      </bottom>
      <diagonal/>
    </border>
    <border>
      <left style="medium">
        <color rgb="FFA1DAF8"/>
      </left>
      <right/>
      <top style="medium">
        <color rgb="FF96D34D"/>
      </top>
      <bottom style="medium">
        <color rgb="FF96D34D"/>
      </bottom>
      <diagonal/>
    </border>
    <border>
      <left/>
      <right style="medium">
        <color rgb="FFA1DAF8"/>
      </right>
      <top style="medium">
        <color rgb="FF96D34D"/>
      </top>
      <bottom style="medium">
        <color rgb="FF96D34D"/>
      </bottom>
      <diagonal/>
    </border>
  </borders>
  <cellStyleXfs count="4">
    <xf numFmtId="0" fontId="0" fillId="0" borderId="0"/>
    <xf numFmtId="44" fontId="12" fillId="0" borderId="0" applyFont="0" applyFill="0" applyBorder="0" applyAlignment="0" applyProtection="0"/>
    <xf numFmtId="0" fontId="13" fillId="0" borderId="0" applyNumberFormat="0" applyFill="0" applyBorder="0" applyAlignment="0" applyProtection="0"/>
    <xf numFmtId="9" fontId="12" fillId="0" borderId="0" applyFont="0" applyFill="0" applyBorder="0" applyAlignment="0" applyProtection="0"/>
  </cellStyleXfs>
  <cellXfs count="158">
    <xf numFmtId="0" fontId="0" fillId="0" borderId="0" xfId="0"/>
    <xf numFmtId="0" fontId="1" fillId="3" borderId="0" xfId="0" applyFont="1" applyFill="1" applyAlignment="1">
      <alignment vertical="center"/>
    </xf>
    <xf numFmtId="0" fontId="0" fillId="4" borderId="0" xfId="0" applyFill="1" applyAlignment="1" applyProtection="1">
      <alignment horizontal="center" vertical="center"/>
      <protection locked="0"/>
    </xf>
    <xf numFmtId="0" fontId="0" fillId="0" borderId="1" xfId="0" applyBorder="1"/>
    <xf numFmtId="165" fontId="0" fillId="0" borderId="2" xfId="0" applyNumberFormat="1" applyBorder="1"/>
    <xf numFmtId="164" fontId="0" fillId="0" borderId="2" xfId="0" applyNumberFormat="1" applyBorder="1"/>
    <xf numFmtId="0" fontId="0" fillId="0" borderId="3" xfId="0" applyBorder="1"/>
    <xf numFmtId="0" fontId="0" fillId="0" borderId="4" xfId="0" applyBorder="1"/>
    <xf numFmtId="164" fontId="0" fillId="0" borderId="4" xfId="0" applyNumberFormat="1" applyBorder="1"/>
    <xf numFmtId="164" fontId="0" fillId="0" borderId="5" xfId="0" applyNumberFormat="1" applyBorder="1"/>
    <xf numFmtId="0" fontId="0" fillId="0" borderId="6" xfId="0" applyBorder="1"/>
    <xf numFmtId="0" fontId="0" fillId="0" borderId="0" xfId="0" applyAlignment="1">
      <alignment wrapText="1"/>
    </xf>
    <xf numFmtId="0" fontId="0" fillId="0" borderId="1" xfId="0" applyBorder="1" applyAlignment="1">
      <alignment horizontal="left"/>
    </xf>
    <xf numFmtId="0" fontId="0" fillId="0" borderId="0" xfId="0" applyAlignment="1">
      <alignment horizontal="center"/>
    </xf>
    <xf numFmtId="0" fontId="0" fillId="0" borderId="2" xfId="0" applyBorder="1"/>
    <xf numFmtId="0" fontId="0" fillId="0" borderId="7" xfId="0" applyBorder="1"/>
    <xf numFmtId="0" fontId="0" fillId="0" borderId="8" xfId="0" applyBorder="1"/>
    <xf numFmtId="164" fontId="0" fillId="5" borderId="8" xfId="0" applyNumberFormat="1" applyFill="1" applyBorder="1"/>
    <xf numFmtId="164" fontId="0" fillId="0" borderId="8" xfId="0" applyNumberFormat="1" applyBorder="1"/>
    <xf numFmtId="164" fontId="0" fillId="0" borderId="9" xfId="0" applyNumberFormat="1" applyBorder="1"/>
    <xf numFmtId="0" fontId="0" fillId="0" borderId="10" xfId="0" applyBorder="1"/>
    <xf numFmtId="0" fontId="0" fillId="0" borderId="11" xfId="0" applyBorder="1"/>
    <xf numFmtId="164" fontId="0" fillId="5" borderId="11" xfId="0" applyNumberFormat="1" applyFill="1" applyBorder="1"/>
    <xf numFmtId="164" fontId="0" fillId="0" borderId="11" xfId="0" applyNumberFormat="1" applyBorder="1"/>
    <xf numFmtId="0" fontId="0" fillId="0" borderId="2" xfId="0" applyBorder="1" applyAlignment="1">
      <alignment horizontal="center"/>
    </xf>
    <xf numFmtId="0" fontId="0" fillId="0" borderId="0" xfId="0" applyAlignment="1">
      <alignment horizontal="center" vertical="center"/>
    </xf>
    <xf numFmtId="164" fontId="0" fillId="5" borderId="4" xfId="0" applyNumberFormat="1" applyFill="1" applyBorder="1"/>
    <xf numFmtId="0" fontId="0" fillId="0" borderId="12" xfId="0" applyBorder="1"/>
    <xf numFmtId="0" fontId="0" fillId="0" borderId="13" xfId="0" applyBorder="1"/>
    <xf numFmtId="164" fontId="0" fillId="5" borderId="13" xfId="0" applyNumberFormat="1" applyFill="1" applyBorder="1"/>
    <xf numFmtId="164" fontId="0" fillId="0" borderId="13" xfId="0" applyNumberFormat="1" applyBorder="1"/>
    <xf numFmtId="164" fontId="0" fillId="0" borderId="14" xfId="0" applyNumberFormat="1" applyBorder="1"/>
    <xf numFmtId="0" fontId="0" fillId="0" borderId="3" xfId="0" applyBorder="1" applyAlignment="1">
      <alignment horizontal="left"/>
    </xf>
    <xf numFmtId="0" fontId="0" fillId="0" borderId="4" xfId="0" applyBorder="1" applyAlignment="1">
      <alignment horizontal="center"/>
    </xf>
    <xf numFmtId="0" fontId="0" fillId="0" borderId="5" xfId="0" applyBorder="1" applyAlignment="1">
      <alignment horizontal="center"/>
    </xf>
    <xf numFmtId="0" fontId="19" fillId="6" borderId="12" xfId="0" applyFont="1" applyFill="1" applyBorder="1" applyAlignment="1">
      <alignment horizontal="left" vertical="center"/>
    </xf>
    <xf numFmtId="0" fontId="19" fillId="6" borderId="13" xfId="0" applyFont="1" applyFill="1" applyBorder="1" applyAlignment="1">
      <alignment horizontal="left" vertical="center"/>
    </xf>
    <xf numFmtId="0" fontId="19" fillId="6" borderId="14" xfId="0" applyFont="1" applyFill="1" applyBorder="1" applyAlignment="1">
      <alignment horizontal="left" vertical="center"/>
    </xf>
    <xf numFmtId="0" fontId="1" fillId="3" borderId="1" xfId="0" applyFont="1" applyFill="1" applyBorder="1" applyAlignment="1">
      <alignment vertical="center"/>
    </xf>
    <xf numFmtId="0" fontId="1" fillId="3" borderId="2" xfId="0" applyFont="1" applyFill="1" applyBorder="1" applyAlignment="1">
      <alignment vertical="center"/>
    </xf>
    <xf numFmtId="164" fontId="0" fillId="0" borderId="0" xfId="0" applyNumberFormat="1"/>
    <xf numFmtId="0" fontId="1" fillId="3" borderId="15" xfId="0" applyFont="1" applyFill="1" applyBorder="1" applyAlignment="1">
      <alignment vertical="center"/>
    </xf>
    <xf numFmtId="0" fontId="1" fillId="3" borderId="3" xfId="0" applyFont="1" applyFill="1" applyBorder="1" applyAlignment="1">
      <alignment vertical="center"/>
    </xf>
    <xf numFmtId="0" fontId="1" fillId="3" borderId="4" xfId="0" applyFont="1" applyFill="1" applyBorder="1" applyAlignment="1">
      <alignment horizontal="center" vertical="center"/>
    </xf>
    <xf numFmtId="0" fontId="1" fillId="3" borderId="5" xfId="0" applyFont="1" applyFill="1" applyBorder="1" applyAlignment="1">
      <alignment horizontal="center" vertical="center"/>
    </xf>
    <xf numFmtId="0" fontId="0" fillId="0" borderId="2" xfId="0" applyBorder="1" applyAlignment="1">
      <alignment horizontal="center" vertical="center"/>
    </xf>
    <xf numFmtId="9" fontId="12" fillId="0" borderId="6" xfId="3" applyFont="1" applyBorder="1"/>
    <xf numFmtId="0" fontId="0" fillId="2" borderId="0" xfId="0" applyFill="1" applyAlignment="1" applyProtection="1">
      <alignment horizontal="center" vertical="center"/>
      <protection locked="0"/>
    </xf>
    <xf numFmtId="0" fontId="0" fillId="2" borderId="0" xfId="0" applyFill="1" applyAlignment="1" applyProtection="1">
      <alignment vertical="center"/>
      <protection locked="0"/>
    </xf>
    <xf numFmtId="0" fontId="0" fillId="2" borderId="16" xfId="0" applyFill="1" applyBorder="1" applyAlignment="1" applyProtection="1">
      <alignment vertical="center"/>
      <protection locked="0"/>
    </xf>
    <xf numFmtId="0" fontId="0" fillId="2" borderId="16" xfId="0" applyFill="1" applyBorder="1" applyAlignment="1" applyProtection="1">
      <alignment horizontal="center" vertical="center"/>
      <protection locked="0"/>
    </xf>
    <xf numFmtId="164" fontId="0" fillId="5" borderId="0" xfId="0" applyNumberFormat="1" applyFill="1"/>
    <xf numFmtId="0" fontId="18" fillId="2" borderId="0" xfId="0" applyFont="1" applyFill="1" applyAlignment="1" applyProtection="1">
      <alignment vertical="center" wrapText="1"/>
      <protection locked="0"/>
    </xf>
    <xf numFmtId="0" fontId="0" fillId="2" borderId="0" xfId="0" applyFill="1" applyProtection="1">
      <protection locked="0"/>
    </xf>
    <xf numFmtId="0" fontId="0" fillId="0" borderId="0" xfId="0" applyProtection="1">
      <protection locked="0"/>
    </xf>
    <xf numFmtId="0" fontId="16" fillId="2" borderId="0" xfId="0" applyFont="1" applyFill="1" applyAlignment="1" applyProtection="1">
      <alignment vertical="top"/>
      <protection locked="0"/>
    </xf>
    <xf numFmtId="0" fontId="18" fillId="8" borderId="20" xfId="0" applyFont="1" applyFill="1" applyBorder="1" applyAlignment="1" applyProtection="1">
      <alignment vertical="center" wrapText="1"/>
      <protection locked="0"/>
    </xf>
    <xf numFmtId="0" fontId="18" fillId="2" borderId="18" xfId="0" applyFont="1" applyFill="1" applyBorder="1" applyAlignment="1" applyProtection="1">
      <alignment vertical="center" wrapText="1"/>
      <protection locked="0"/>
    </xf>
    <xf numFmtId="0" fontId="0" fillId="2" borderId="16" xfId="0" applyFill="1" applyBorder="1" applyProtection="1">
      <protection locked="0"/>
    </xf>
    <xf numFmtId="0" fontId="32" fillId="2" borderId="0" xfId="0" applyFont="1" applyFill="1" applyAlignment="1" applyProtection="1">
      <alignment horizontal="left" vertical="center" wrapText="1"/>
      <protection locked="0"/>
    </xf>
    <xf numFmtId="0" fontId="18" fillId="2" borderId="19" xfId="0" applyFont="1" applyFill="1" applyBorder="1" applyAlignment="1" applyProtection="1">
      <alignment vertical="center" wrapText="1"/>
      <protection locked="0"/>
    </xf>
    <xf numFmtId="0" fontId="0" fillId="2" borderId="17" xfId="0" applyFill="1" applyBorder="1" applyProtection="1">
      <protection locked="0"/>
    </xf>
    <xf numFmtId="0" fontId="22" fillId="2" borderId="0" xfId="0" applyFont="1" applyFill="1" applyAlignment="1" applyProtection="1">
      <alignment vertical="center" wrapText="1"/>
      <protection locked="0"/>
    </xf>
    <xf numFmtId="0" fontId="18" fillId="10" borderId="25" xfId="0" applyFont="1" applyFill="1" applyBorder="1" applyAlignment="1" applyProtection="1">
      <alignment vertical="center" wrapText="1"/>
      <protection locked="0"/>
    </xf>
    <xf numFmtId="0" fontId="29" fillId="10" borderId="26" xfId="0" applyFont="1" applyFill="1" applyBorder="1" applyAlignment="1" applyProtection="1">
      <alignment vertical="center" wrapText="1"/>
      <protection locked="0"/>
    </xf>
    <xf numFmtId="0" fontId="29" fillId="10" borderId="27" xfId="0" applyFont="1" applyFill="1" applyBorder="1" applyAlignment="1" applyProtection="1">
      <alignment vertical="center" wrapText="1"/>
      <protection locked="0"/>
    </xf>
    <xf numFmtId="0" fontId="20" fillId="2" borderId="0" xfId="0" applyFont="1" applyFill="1" applyAlignment="1" applyProtection="1">
      <alignment wrapText="1"/>
      <protection locked="0"/>
    </xf>
    <xf numFmtId="0" fontId="20" fillId="2" borderId="16" xfId="0" applyFont="1" applyFill="1" applyBorder="1" applyAlignment="1" applyProtection="1">
      <alignment wrapText="1"/>
      <protection locked="0"/>
    </xf>
    <xf numFmtId="0" fontId="0" fillId="2" borderId="0" xfId="0" applyFill="1" applyAlignment="1" applyProtection="1">
      <alignment horizontal="left" vertical="top" wrapText="1"/>
      <protection locked="0"/>
    </xf>
    <xf numFmtId="0" fontId="20" fillId="2" borderId="16" xfId="0" applyFont="1" applyFill="1" applyBorder="1" applyAlignment="1" applyProtection="1">
      <alignment horizontal="left" vertical="top" wrapText="1"/>
      <protection locked="0"/>
    </xf>
    <xf numFmtId="0" fontId="0" fillId="2" borderId="18" xfId="0" applyFill="1" applyBorder="1" applyProtection="1">
      <protection locked="0"/>
    </xf>
    <xf numFmtId="0" fontId="18" fillId="4" borderId="18" xfId="0" applyFont="1" applyFill="1" applyBorder="1" applyAlignment="1" applyProtection="1">
      <alignment vertical="center" wrapText="1"/>
      <protection locked="0"/>
    </xf>
    <xf numFmtId="0" fontId="23" fillId="2" borderId="0" xfId="0" applyFont="1" applyFill="1" applyAlignment="1" applyProtection="1">
      <alignment vertical="center" wrapText="1"/>
      <protection locked="0"/>
    </xf>
    <xf numFmtId="0" fontId="23" fillId="2" borderId="16" xfId="0" applyFont="1" applyFill="1" applyBorder="1" applyAlignment="1" applyProtection="1">
      <alignment vertical="center" wrapText="1"/>
      <protection locked="0"/>
    </xf>
    <xf numFmtId="0" fontId="21" fillId="2" borderId="0" xfId="0" applyFont="1" applyFill="1" applyAlignment="1" applyProtection="1">
      <alignment vertical="center"/>
      <protection locked="0"/>
    </xf>
    <xf numFmtId="0" fontId="14" fillId="7" borderId="0" xfId="0" applyFont="1" applyFill="1" applyAlignment="1" applyProtection="1">
      <alignment horizontal="left" vertical="center" wrapText="1" indent="1"/>
      <protection locked="0"/>
    </xf>
    <xf numFmtId="0" fontId="18" fillId="8" borderId="18" xfId="0" applyFont="1" applyFill="1" applyBorder="1" applyAlignment="1" applyProtection="1">
      <alignment vertical="center" wrapText="1"/>
      <protection locked="0"/>
    </xf>
    <xf numFmtId="0" fontId="25" fillId="8" borderId="0" xfId="0" applyFont="1" applyFill="1" applyAlignment="1" applyProtection="1">
      <alignment vertical="center"/>
      <protection locked="0"/>
    </xf>
    <xf numFmtId="0" fontId="25" fillId="8" borderId="0" xfId="0" applyFont="1" applyFill="1" applyProtection="1">
      <protection locked="0"/>
    </xf>
    <xf numFmtId="0" fontId="25" fillId="8" borderId="16" xfId="0" applyFont="1" applyFill="1" applyBorder="1" applyProtection="1">
      <protection locked="0"/>
    </xf>
    <xf numFmtId="0" fontId="23" fillId="0" borderId="0" xfId="0" applyFont="1" applyAlignment="1" applyProtection="1">
      <alignment vertical="center" wrapText="1"/>
      <protection locked="0"/>
    </xf>
    <xf numFmtId="0" fontId="0" fillId="2" borderId="0" xfId="0" applyFill="1" applyAlignment="1" applyProtection="1">
      <alignment vertical="center" wrapText="1"/>
      <protection locked="0"/>
    </xf>
    <xf numFmtId="0" fontId="20" fillId="2" borderId="0" xfId="0" applyFont="1" applyFill="1" applyAlignment="1" applyProtection="1">
      <alignment horizontal="center" wrapText="1"/>
      <protection locked="0"/>
    </xf>
    <xf numFmtId="0" fontId="24" fillId="2" borderId="0" xfId="0" applyFont="1" applyFill="1" applyAlignment="1" applyProtection="1">
      <alignment vertical="center" wrapText="1"/>
      <protection locked="0"/>
    </xf>
    <xf numFmtId="0" fontId="14" fillId="7" borderId="0" xfId="0" applyFont="1" applyFill="1" applyAlignment="1" applyProtection="1">
      <alignment horizontal="left" vertical="center" indent="1"/>
      <protection locked="0"/>
    </xf>
    <xf numFmtId="0" fontId="20" fillId="2" borderId="16" xfId="0" applyFont="1" applyFill="1" applyBorder="1" applyAlignment="1" applyProtection="1">
      <alignment horizontal="center" wrapText="1"/>
      <protection locked="0"/>
    </xf>
    <xf numFmtId="0" fontId="14" fillId="7" borderId="0" xfId="0" applyFont="1" applyFill="1" applyAlignment="1" applyProtection="1">
      <alignment horizontal="left" vertical="center" wrapText="1"/>
      <protection locked="0"/>
    </xf>
    <xf numFmtId="0" fontId="0" fillId="8" borderId="18" xfId="0" applyFill="1" applyBorder="1" applyProtection="1">
      <protection locked="0"/>
    </xf>
    <xf numFmtId="0" fontId="0" fillId="2" borderId="20" xfId="0" applyFill="1" applyBorder="1" applyProtection="1">
      <protection locked="0"/>
    </xf>
    <xf numFmtId="0" fontId="0" fillId="2" borderId="23" xfId="0" applyFill="1" applyBorder="1" applyProtection="1">
      <protection locked="0"/>
    </xf>
    <xf numFmtId="0" fontId="20" fillId="2" borderId="21" xfId="0" applyFont="1" applyFill="1" applyBorder="1" applyAlignment="1" applyProtection="1">
      <alignment horizontal="center" wrapText="1"/>
      <protection locked="0"/>
    </xf>
    <xf numFmtId="0" fontId="20" fillId="2" borderId="16" xfId="0" applyFont="1" applyFill="1" applyBorder="1" applyAlignment="1" applyProtection="1">
      <alignment vertical="top" wrapText="1"/>
      <protection locked="0"/>
    </xf>
    <xf numFmtId="0" fontId="20" fillId="2" borderId="19" xfId="0" applyFont="1" applyFill="1" applyBorder="1" applyAlignment="1" applyProtection="1">
      <alignment wrapText="1"/>
      <protection locked="0"/>
    </xf>
    <xf numFmtId="0" fontId="20" fillId="2" borderId="24" xfId="0" applyFont="1" applyFill="1" applyBorder="1" applyAlignment="1" applyProtection="1">
      <alignment wrapText="1"/>
      <protection locked="0"/>
    </xf>
    <xf numFmtId="0" fontId="20" fillId="2" borderId="17" xfId="0" applyFont="1" applyFill="1" applyBorder="1" applyAlignment="1" applyProtection="1">
      <alignment wrapText="1"/>
      <protection locked="0"/>
    </xf>
    <xf numFmtId="0" fontId="0" fillId="10" borderId="25" xfId="0" applyFill="1" applyBorder="1"/>
    <xf numFmtId="0" fontId="29" fillId="10" borderId="26" xfId="0" applyFont="1" applyFill="1" applyBorder="1" applyAlignment="1">
      <alignment vertical="center" wrapText="1"/>
    </xf>
    <xf numFmtId="0" fontId="0" fillId="10" borderId="27" xfId="0" applyFill="1" applyBorder="1"/>
    <xf numFmtId="0" fontId="31" fillId="8" borderId="20" xfId="0" applyFont="1" applyFill="1" applyBorder="1" applyAlignment="1">
      <alignment vertical="center"/>
    </xf>
    <xf numFmtId="0" fontId="5" fillId="8" borderId="23" xfId="0" applyFont="1" applyFill="1" applyBorder="1" applyAlignment="1">
      <alignment vertical="center"/>
    </xf>
    <xf numFmtId="44" fontId="5" fillId="8" borderId="23" xfId="1" applyFont="1" applyFill="1" applyBorder="1" applyAlignment="1" applyProtection="1">
      <alignment vertical="center" wrapText="1"/>
    </xf>
    <xf numFmtId="0" fontId="0" fillId="8" borderId="21" xfId="0" applyFill="1" applyBorder="1"/>
    <xf numFmtId="0" fontId="0" fillId="8" borderId="19" xfId="0" applyFill="1" applyBorder="1"/>
    <xf numFmtId="0" fontId="5" fillId="8" borderId="24" xfId="0" applyFont="1" applyFill="1" applyBorder="1" applyAlignment="1">
      <alignment vertical="center"/>
    </xf>
    <xf numFmtId="44" fontId="6" fillId="8" borderId="24" xfId="1" applyFont="1" applyFill="1" applyBorder="1" applyAlignment="1" applyProtection="1">
      <alignment vertical="center" wrapText="1"/>
    </xf>
    <xf numFmtId="0" fontId="0" fillId="8" borderId="17" xfId="0" applyFill="1" applyBorder="1"/>
    <xf numFmtId="0" fontId="16" fillId="7" borderId="18" xfId="0" applyFont="1" applyFill="1" applyBorder="1" applyAlignment="1">
      <alignment vertical="center"/>
    </xf>
    <xf numFmtId="0" fontId="1" fillId="7" borderId="0" xfId="0" applyFont="1" applyFill="1" applyAlignment="1">
      <alignment vertical="center"/>
    </xf>
    <xf numFmtId="44" fontId="27" fillId="7" borderId="0" xfId="1" applyFont="1" applyFill="1" applyBorder="1" applyAlignment="1" applyProtection="1">
      <alignment horizontal="center" vertical="center"/>
    </xf>
    <xf numFmtId="0" fontId="0" fillId="7" borderId="16" xfId="0" applyFill="1" applyBorder="1"/>
    <xf numFmtId="0" fontId="18" fillId="2" borderId="18" xfId="0" applyFont="1" applyFill="1" applyBorder="1" applyAlignment="1">
      <alignment vertical="center" wrapText="1"/>
    </xf>
    <xf numFmtId="0" fontId="2" fillId="2" borderId="0" xfId="0" applyFont="1" applyFill="1" applyAlignment="1">
      <alignment vertical="center"/>
    </xf>
    <xf numFmtId="44" fontId="15" fillId="2" borderId="0" xfId="1" applyFont="1" applyFill="1" applyBorder="1" applyAlignment="1" applyProtection="1">
      <alignment horizontal="center" vertical="center"/>
    </xf>
    <xf numFmtId="0" fontId="18" fillId="2" borderId="16" xfId="0" applyFont="1" applyFill="1" applyBorder="1" applyAlignment="1">
      <alignment vertical="center" wrapText="1"/>
    </xf>
    <xf numFmtId="0" fontId="18" fillId="7" borderId="18" xfId="0" applyFont="1" applyFill="1" applyBorder="1" applyAlignment="1">
      <alignment vertical="center" wrapText="1"/>
    </xf>
    <xf numFmtId="0" fontId="18" fillId="7" borderId="16" xfId="0" applyFont="1" applyFill="1" applyBorder="1" applyAlignment="1">
      <alignment vertical="center" wrapText="1"/>
    </xf>
    <xf numFmtId="0" fontId="22" fillId="2" borderId="18" xfId="0" applyFont="1" applyFill="1" applyBorder="1" applyAlignment="1">
      <alignment vertical="center" wrapText="1"/>
    </xf>
    <xf numFmtId="0" fontId="22" fillId="2" borderId="16" xfId="0" applyFont="1" applyFill="1" applyBorder="1" applyAlignment="1">
      <alignment vertical="center" wrapText="1"/>
    </xf>
    <xf numFmtId="0" fontId="0" fillId="2" borderId="18" xfId="0" applyFill="1" applyBorder="1"/>
    <xf numFmtId="0" fontId="0" fillId="2" borderId="16" xfId="0" applyFill="1" applyBorder="1"/>
    <xf numFmtId="0" fontId="0" fillId="7" borderId="18" xfId="0" applyFill="1" applyBorder="1"/>
    <xf numFmtId="0" fontId="17" fillId="2" borderId="0" xfId="0" applyFont="1" applyFill="1" applyAlignment="1">
      <alignment vertical="center"/>
    </xf>
    <xf numFmtId="0" fontId="17" fillId="2" borderId="0" xfId="0" applyFont="1" applyFill="1" applyAlignment="1">
      <alignment vertical="center" wrapText="1"/>
    </xf>
    <xf numFmtId="0" fontId="28" fillId="7" borderId="0" xfId="0" applyFont="1" applyFill="1" applyAlignment="1">
      <alignment vertical="center"/>
    </xf>
    <xf numFmtId="0" fontId="2" fillId="2" borderId="0" xfId="0" applyFont="1" applyFill="1" applyAlignment="1">
      <alignment vertical="center" wrapText="1"/>
    </xf>
    <xf numFmtId="0" fontId="17" fillId="2" borderId="0" xfId="0" applyFont="1" applyFill="1" applyAlignment="1">
      <alignment horizontal="left" vertical="center"/>
    </xf>
    <xf numFmtId="0" fontId="32" fillId="9" borderId="28" xfId="0" applyFont="1" applyFill="1" applyBorder="1"/>
    <xf numFmtId="0" fontId="1" fillId="9" borderId="22" xfId="0" applyFont="1" applyFill="1" applyBorder="1" applyAlignment="1">
      <alignment vertical="center"/>
    </xf>
    <xf numFmtId="44" fontId="1" fillId="9" borderId="22" xfId="1" applyFont="1" applyFill="1" applyBorder="1" applyAlignment="1" applyProtection="1">
      <alignment horizontal="center" vertical="center"/>
    </xf>
    <xf numFmtId="0" fontId="33" fillId="9" borderId="29" xfId="0" applyFont="1" applyFill="1" applyBorder="1" applyAlignment="1">
      <alignment horizontal="center"/>
    </xf>
    <xf numFmtId="0" fontId="30" fillId="2" borderId="0" xfId="0" applyFont="1" applyFill="1" applyAlignment="1">
      <alignment vertical="top" wrapText="1"/>
    </xf>
    <xf numFmtId="0" fontId="26" fillId="2" borderId="0" xfId="0" applyFont="1" applyFill="1" applyAlignment="1">
      <alignment vertical="top"/>
    </xf>
    <xf numFmtId="0" fontId="0" fillId="2" borderId="19" xfId="0" applyFill="1" applyBorder="1"/>
    <xf numFmtId="0" fontId="0" fillId="2" borderId="17" xfId="0" applyFill="1" applyBorder="1"/>
    <xf numFmtId="0" fontId="32" fillId="2" borderId="0" xfId="0" applyFont="1" applyFill="1" applyAlignment="1" applyProtection="1">
      <alignment horizontal="left" vertical="center" wrapText="1"/>
      <protection locked="0"/>
    </xf>
    <xf numFmtId="0" fontId="34" fillId="2" borderId="0" xfId="0" applyFont="1" applyFill="1" applyAlignment="1" applyProtection="1">
      <alignment vertical="center" wrapText="1"/>
      <protection locked="0"/>
    </xf>
    <xf numFmtId="0" fontId="34" fillId="2" borderId="16" xfId="0" applyFont="1" applyFill="1" applyBorder="1" applyAlignment="1" applyProtection="1">
      <alignment vertical="center" wrapText="1"/>
      <protection locked="0"/>
    </xf>
    <xf numFmtId="0" fontId="16" fillId="2" borderId="0" xfId="0" applyFont="1" applyFill="1" applyAlignment="1" applyProtection="1">
      <alignment horizontal="center" vertical="top"/>
      <protection locked="0"/>
    </xf>
    <xf numFmtId="0" fontId="31" fillId="2" borderId="0" xfId="0" applyFont="1" applyFill="1" applyAlignment="1" applyProtection="1">
      <alignment horizontal="center" vertical="center"/>
      <protection locked="0"/>
    </xf>
    <xf numFmtId="0" fontId="20" fillId="2" borderId="0" xfId="0" applyFont="1" applyFill="1" applyAlignment="1" applyProtection="1">
      <alignment horizontal="left" vertical="top" wrapText="1"/>
      <protection locked="0"/>
    </xf>
    <xf numFmtId="0" fontId="16" fillId="8" borderId="23" xfId="0" applyFont="1" applyFill="1" applyBorder="1" applyAlignment="1" applyProtection="1">
      <alignment horizontal="left" vertical="top"/>
      <protection locked="0"/>
    </xf>
    <xf numFmtId="0" fontId="16" fillId="8" borderId="21" xfId="0" applyFont="1" applyFill="1" applyBorder="1" applyAlignment="1" applyProtection="1">
      <alignment horizontal="left" vertical="top"/>
      <protection locked="0"/>
    </xf>
    <xf numFmtId="0" fontId="30" fillId="2" borderId="0" xfId="0" applyFont="1" applyFill="1" applyAlignment="1">
      <alignment vertical="top" wrapText="1"/>
    </xf>
    <xf numFmtId="0" fontId="21" fillId="0" borderId="0" xfId="0" applyFont="1" applyProtection="1">
      <protection locked="0"/>
    </xf>
    <xf numFmtId="0" fontId="21" fillId="0" borderId="16" xfId="0" applyFont="1" applyBorder="1" applyProtection="1">
      <protection locked="0"/>
    </xf>
    <xf numFmtId="0" fontId="14" fillId="4" borderId="0" xfId="0" applyFont="1" applyFill="1" applyAlignment="1" applyProtection="1">
      <alignment vertical="center" wrapText="1"/>
      <protection locked="0"/>
    </xf>
    <xf numFmtId="0" fontId="14" fillId="4" borderId="16" xfId="0" applyFont="1" applyFill="1" applyBorder="1" applyAlignment="1" applyProtection="1">
      <alignment vertical="center" wrapText="1"/>
      <protection locked="0"/>
    </xf>
    <xf numFmtId="0" fontId="24" fillId="2" borderId="0" xfId="0" applyFont="1" applyFill="1" applyAlignment="1" applyProtection="1">
      <alignment vertical="center" wrapText="1"/>
      <protection locked="0"/>
    </xf>
    <xf numFmtId="0" fontId="24" fillId="2" borderId="16" xfId="0" applyFont="1" applyFill="1" applyBorder="1" applyAlignment="1" applyProtection="1">
      <alignment vertical="center" wrapText="1"/>
      <protection locked="0"/>
    </xf>
    <xf numFmtId="0" fontId="26" fillId="2" borderId="0" xfId="0" applyFont="1" applyFill="1" applyAlignment="1">
      <alignment horizontal="left" vertical="top" wrapText="1"/>
    </xf>
    <xf numFmtId="0" fontId="26" fillId="2" borderId="24" xfId="0" applyFont="1" applyFill="1" applyBorder="1" applyAlignment="1">
      <alignment horizontal="left" vertical="top" wrapText="1"/>
    </xf>
    <xf numFmtId="0" fontId="13" fillId="2" borderId="24" xfId="2" applyFill="1" applyBorder="1" applyAlignment="1" applyProtection="1">
      <alignment horizontal="left" vertical="center" wrapText="1"/>
      <protection locked="0"/>
    </xf>
    <xf numFmtId="0" fontId="34" fillId="2" borderId="0" xfId="0" applyFont="1" applyFill="1" applyAlignment="1" applyProtection="1">
      <alignment horizontal="left" vertical="center" wrapText="1"/>
      <protection locked="0"/>
    </xf>
    <xf numFmtId="0" fontId="0" fillId="4" borderId="0" xfId="0" applyFill="1" applyAlignment="1" applyProtection="1">
      <alignment horizontal="center" vertical="center"/>
      <protection locked="0"/>
    </xf>
    <xf numFmtId="0" fontId="29" fillId="10" borderId="26" xfId="0" applyFont="1" applyFill="1" applyBorder="1" applyAlignment="1" applyProtection="1">
      <alignment vertical="center" wrapText="1"/>
      <protection locked="0"/>
    </xf>
    <xf numFmtId="0" fontId="35" fillId="2" borderId="0" xfId="0" applyFont="1" applyFill="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20" fillId="2" borderId="0" xfId="0" applyFont="1" applyFill="1" applyAlignment="1" applyProtection="1">
      <alignment vertical="top" wrapText="1"/>
      <protection locked="0"/>
    </xf>
  </cellXfs>
  <cellStyles count="4">
    <cellStyle name="Currency" xfId="1" builtinId="4"/>
    <cellStyle name="Hyperlink" xfId="2" builtinId="8"/>
    <cellStyle name="Normal" xfId="0" builtinId="0"/>
    <cellStyle name="Percent" xfId="3" builtinId="5"/>
  </cellStyles>
  <dxfs count="3">
    <dxf>
      <font>
        <color theme="0" tint="-0.24994659260841701"/>
      </font>
      <fill>
        <patternFill>
          <bgColor theme="0" tint="-0.34998626667073579"/>
        </patternFill>
      </fill>
    </dxf>
    <dxf>
      <font>
        <color theme="0" tint="-0.24994659260841701"/>
      </font>
      <fill>
        <patternFill>
          <bgColor theme="0" tint="-0.34998626667073579"/>
        </patternFill>
      </fill>
    </dxf>
    <dxf>
      <font>
        <color theme="0" tint="-0.24994659260841701"/>
      </font>
      <fill>
        <patternFill>
          <bgColor theme="0" tint="-0.3499862666707357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76200</xdr:colOff>
      <xdr:row>1</xdr:row>
      <xdr:rowOff>121920</xdr:rowOff>
    </xdr:from>
    <xdr:to>
      <xdr:col>2</xdr:col>
      <xdr:colOff>609600</xdr:colOff>
      <xdr:row>6</xdr:row>
      <xdr:rowOff>0</xdr:rowOff>
    </xdr:to>
    <xdr:pic>
      <xdr:nvPicPr>
        <xdr:cNvPr id="1033" name="Picture 1">
          <a:extLst>
            <a:ext uri="{FF2B5EF4-FFF2-40B4-BE49-F238E27FC236}">
              <a16:creationId xmlns:a16="http://schemas.microsoft.com/office/drawing/2014/main" id="{788BC3D5-C5CB-9124-9BA8-98B477549CBD}"/>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0040" y="274320"/>
          <a:ext cx="777240" cy="7924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thameswater.co.uk/developers/charg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824238-FDDE-4B5F-ADE6-EA30F74F653A}">
  <dimension ref="A1:AC113"/>
  <sheetViews>
    <sheetView tabSelected="1" zoomScale="90" zoomScaleNormal="90" workbookViewId="0">
      <selection activeCell="C11" sqref="C11:L11"/>
    </sheetView>
  </sheetViews>
  <sheetFormatPr defaultColWidth="0" defaultRowHeight="15" zeroHeight="1" x14ac:dyDescent="0.25"/>
  <cols>
    <col min="1" max="2" width="3.5703125" style="52" customWidth="1"/>
    <col min="3" max="3" width="24.42578125" style="54" customWidth="1"/>
    <col min="4" max="4" width="27.7109375" style="54" customWidth="1"/>
    <col min="5" max="5" width="27.5703125" style="54" customWidth="1"/>
    <col min="6" max="6" width="40.85546875" style="54" customWidth="1"/>
    <col min="7" max="7" width="11.140625" style="54" customWidth="1"/>
    <col min="8" max="8" width="5.5703125" style="53" customWidth="1"/>
    <col min="9" max="9" width="3.5703125" style="54" customWidth="1"/>
    <col min="10" max="10" width="37" style="53" customWidth="1"/>
    <col min="11" max="11" width="15.28515625" style="53" customWidth="1"/>
    <col min="12" max="12" width="16.42578125" style="54" customWidth="1"/>
    <col min="13" max="13" width="2.42578125" style="53" customWidth="1"/>
    <col min="14" max="14" width="8.85546875" style="53" customWidth="1"/>
    <col min="15" max="15" width="8.85546875" style="54" customWidth="1"/>
    <col min="16" max="29" width="0" style="54" hidden="1" customWidth="1"/>
    <col min="30" max="16384" width="8.85546875" style="54" hidden="1"/>
  </cols>
  <sheetData>
    <row r="1" spans="2:27" ht="12" customHeight="1" x14ac:dyDescent="0.25">
      <c r="C1" s="53"/>
      <c r="D1" s="53"/>
      <c r="E1" s="53"/>
      <c r="F1" s="53"/>
      <c r="G1" s="53"/>
      <c r="I1" s="53"/>
      <c r="L1" s="53"/>
      <c r="O1" s="53"/>
      <c r="P1" s="53"/>
      <c r="Q1" s="53"/>
      <c r="R1" s="53"/>
      <c r="S1" s="53"/>
      <c r="T1" s="53"/>
      <c r="U1" s="53"/>
      <c r="V1" s="53"/>
      <c r="W1" s="53"/>
      <c r="X1" s="53"/>
      <c r="Y1" s="53"/>
      <c r="Z1" s="53"/>
      <c r="AA1" s="53"/>
    </row>
    <row r="2" spans="2:27" ht="13.9" customHeight="1" x14ac:dyDescent="0.25">
      <c r="C2" s="53"/>
      <c r="D2" s="53"/>
      <c r="E2" s="53"/>
      <c r="F2" s="53"/>
      <c r="G2" s="53"/>
      <c r="I2" s="53"/>
      <c r="L2" s="53"/>
      <c r="O2" s="53"/>
      <c r="P2" s="53"/>
      <c r="Q2" s="53"/>
      <c r="R2" s="53"/>
      <c r="S2" s="53"/>
      <c r="T2" s="53"/>
      <c r="U2" s="53"/>
      <c r="V2" s="53"/>
      <c r="W2" s="53"/>
      <c r="X2" s="53"/>
      <c r="Y2" s="53"/>
      <c r="Z2" s="53"/>
      <c r="AA2" s="53"/>
    </row>
    <row r="3" spans="2:27" ht="15" customHeight="1" x14ac:dyDescent="0.25">
      <c r="B3" s="137" t="s">
        <v>0</v>
      </c>
      <c r="C3" s="137"/>
      <c r="D3" s="137"/>
      <c r="E3" s="137"/>
      <c r="F3" s="137"/>
      <c r="G3" s="137"/>
      <c r="H3" s="137"/>
      <c r="I3" s="137"/>
      <c r="J3" s="137"/>
      <c r="K3" s="137"/>
      <c r="L3" s="137"/>
      <c r="O3" s="53"/>
      <c r="P3" s="53"/>
      <c r="Q3" s="53"/>
      <c r="R3" s="53"/>
      <c r="S3" s="53"/>
      <c r="T3" s="53"/>
      <c r="U3" s="53"/>
      <c r="V3" s="53"/>
      <c r="W3" s="53"/>
      <c r="X3" s="53"/>
      <c r="Y3" s="53"/>
      <c r="Z3" s="53"/>
      <c r="AA3" s="53"/>
    </row>
    <row r="4" spans="2:27" ht="14.45" customHeight="1" x14ac:dyDescent="0.25">
      <c r="B4" s="137"/>
      <c r="C4" s="137"/>
      <c r="D4" s="137"/>
      <c r="E4" s="137"/>
      <c r="F4" s="137"/>
      <c r="G4" s="137"/>
      <c r="H4" s="137"/>
      <c r="I4" s="137"/>
      <c r="J4" s="137"/>
      <c r="K4" s="137"/>
      <c r="L4" s="137"/>
      <c r="O4" s="53"/>
      <c r="P4" s="53"/>
      <c r="Q4" s="53"/>
      <c r="R4" s="53"/>
      <c r="S4" s="53"/>
      <c r="T4" s="53"/>
      <c r="U4" s="53"/>
      <c r="V4" s="53"/>
      <c r="W4" s="53"/>
      <c r="X4" s="53"/>
      <c r="Y4" s="53"/>
      <c r="Z4" s="53"/>
      <c r="AA4" s="53"/>
    </row>
    <row r="5" spans="2:27" ht="14.45" customHeight="1" x14ac:dyDescent="0.25">
      <c r="B5" s="138" t="s">
        <v>1</v>
      </c>
      <c r="C5" s="138"/>
      <c r="D5" s="138"/>
      <c r="E5" s="138"/>
      <c r="F5" s="138"/>
      <c r="G5" s="138"/>
      <c r="H5" s="138"/>
      <c r="I5" s="138"/>
      <c r="J5" s="138"/>
      <c r="K5" s="138"/>
      <c r="L5" s="138"/>
      <c r="O5" s="53"/>
      <c r="P5" s="53"/>
      <c r="Q5" s="53"/>
      <c r="R5" s="53"/>
      <c r="S5" s="53"/>
      <c r="T5" s="53"/>
      <c r="U5" s="53"/>
      <c r="V5" s="53"/>
      <c r="W5" s="53"/>
      <c r="X5" s="53"/>
      <c r="Y5" s="53"/>
      <c r="Z5" s="53"/>
      <c r="AA5" s="53"/>
    </row>
    <row r="6" spans="2:27" ht="14.45" customHeight="1" x14ac:dyDescent="0.25">
      <c r="B6" s="138"/>
      <c r="C6" s="138"/>
      <c r="D6" s="138"/>
      <c r="E6" s="138"/>
      <c r="F6" s="138"/>
      <c r="G6" s="138"/>
      <c r="H6" s="138"/>
      <c r="I6" s="138"/>
      <c r="J6" s="138"/>
      <c r="K6" s="138"/>
      <c r="L6" s="138"/>
      <c r="O6" s="53"/>
      <c r="P6" s="53"/>
      <c r="Q6" s="53"/>
      <c r="R6" s="53"/>
      <c r="S6" s="53"/>
      <c r="T6" s="53"/>
      <c r="U6" s="53"/>
      <c r="V6" s="53"/>
      <c r="W6" s="53"/>
      <c r="X6" s="53"/>
      <c r="Y6" s="53"/>
      <c r="Z6" s="53"/>
      <c r="AA6" s="53"/>
    </row>
    <row r="7" spans="2:27" ht="24" x14ac:dyDescent="0.25">
      <c r="C7" s="55"/>
      <c r="D7" s="55"/>
      <c r="E7" s="55"/>
      <c r="F7" s="55"/>
      <c r="G7" s="55"/>
      <c r="H7" s="55"/>
      <c r="I7" s="53"/>
      <c r="L7" s="53"/>
      <c r="O7" s="53"/>
      <c r="P7" s="53"/>
      <c r="Q7" s="53"/>
      <c r="R7" s="53"/>
      <c r="S7" s="53"/>
      <c r="T7" s="53"/>
      <c r="U7" s="53"/>
      <c r="V7" s="53"/>
      <c r="W7" s="53"/>
      <c r="X7" s="53"/>
      <c r="Y7" s="53"/>
      <c r="Z7" s="53"/>
      <c r="AA7" s="53"/>
    </row>
    <row r="8" spans="2:27" ht="23.45" customHeight="1" x14ac:dyDescent="0.25">
      <c r="B8" s="56"/>
      <c r="C8" s="140" t="s">
        <v>2</v>
      </c>
      <c r="D8" s="140"/>
      <c r="E8" s="140"/>
      <c r="F8" s="140"/>
      <c r="G8" s="140"/>
      <c r="H8" s="140"/>
      <c r="I8" s="140"/>
      <c r="J8" s="140"/>
      <c r="K8" s="140"/>
      <c r="L8" s="140"/>
      <c r="M8" s="141"/>
      <c r="O8" s="53"/>
      <c r="P8" s="53"/>
      <c r="Q8" s="53"/>
      <c r="R8" s="53"/>
      <c r="S8" s="53"/>
      <c r="T8" s="53"/>
      <c r="U8" s="53"/>
      <c r="V8" s="53"/>
      <c r="W8" s="53"/>
      <c r="X8" s="53"/>
      <c r="Y8" s="53"/>
      <c r="Z8" s="53"/>
      <c r="AA8" s="53"/>
    </row>
    <row r="9" spans="2:27" ht="14.45" customHeight="1" x14ac:dyDescent="0.25">
      <c r="B9" s="57"/>
      <c r="C9" s="55"/>
      <c r="D9" s="55"/>
      <c r="E9" s="55"/>
      <c r="F9" s="55"/>
      <c r="G9" s="55"/>
      <c r="H9" s="55"/>
      <c r="I9" s="55"/>
      <c r="J9" s="55"/>
      <c r="K9" s="55"/>
      <c r="L9" s="55"/>
      <c r="M9" s="58"/>
      <c r="O9" s="53"/>
      <c r="P9" s="53"/>
      <c r="Q9" s="53"/>
      <c r="R9" s="53"/>
      <c r="S9" s="53"/>
      <c r="T9" s="53"/>
      <c r="U9" s="53"/>
      <c r="V9" s="53"/>
      <c r="W9" s="53"/>
      <c r="X9" s="53"/>
      <c r="Y9" s="53"/>
      <c r="Z9" s="53"/>
      <c r="AA9" s="53"/>
    </row>
    <row r="10" spans="2:27" ht="210" customHeight="1" x14ac:dyDescent="0.25">
      <c r="B10" s="57"/>
      <c r="C10" s="134" t="s">
        <v>109</v>
      </c>
      <c r="D10" s="134"/>
      <c r="E10" s="134"/>
      <c r="F10" s="134"/>
      <c r="G10" s="134"/>
      <c r="H10" s="134"/>
      <c r="I10" s="134"/>
      <c r="J10" s="134"/>
      <c r="K10" s="134"/>
      <c r="L10" s="59"/>
      <c r="M10" s="58"/>
      <c r="O10" s="53"/>
      <c r="P10" s="53"/>
      <c r="Q10" s="53"/>
      <c r="R10" s="53"/>
      <c r="S10" s="53"/>
      <c r="T10" s="53"/>
      <c r="U10" s="53"/>
      <c r="V10" s="53"/>
      <c r="W10" s="53"/>
      <c r="X10" s="53"/>
      <c r="Y10" s="53"/>
      <c r="Z10" s="53"/>
      <c r="AA10" s="53"/>
    </row>
    <row r="11" spans="2:27" ht="24" customHeight="1" thickBot="1" x14ac:dyDescent="0.3">
      <c r="B11" s="60"/>
      <c r="C11" s="151" t="s">
        <v>3</v>
      </c>
      <c r="D11" s="151"/>
      <c r="E11" s="151"/>
      <c r="F11" s="151"/>
      <c r="G11" s="151"/>
      <c r="H11" s="151"/>
      <c r="I11" s="151"/>
      <c r="J11" s="151"/>
      <c r="K11" s="151"/>
      <c r="L11" s="151"/>
      <c r="M11" s="61"/>
      <c r="O11" s="53"/>
      <c r="P11" s="53"/>
      <c r="Q11" s="53"/>
      <c r="R11" s="53"/>
      <c r="S11" s="53"/>
      <c r="T11" s="53"/>
      <c r="U11" s="53"/>
      <c r="V11" s="53"/>
      <c r="W11" s="53"/>
      <c r="X11" s="53"/>
      <c r="Y11" s="53"/>
      <c r="Z11" s="53"/>
      <c r="AA11" s="53"/>
    </row>
    <row r="12" spans="2:27" x14ac:dyDescent="0.25">
      <c r="C12" s="53"/>
      <c r="D12" s="62"/>
      <c r="E12" s="62"/>
      <c r="F12" s="62"/>
      <c r="G12" s="62"/>
      <c r="H12" s="62"/>
      <c r="I12" s="53"/>
      <c r="L12" s="53"/>
      <c r="O12" s="53"/>
      <c r="P12" s="53"/>
      <c r="Q12" s="53"/>
      <c r="R12" s="53"/>
      <c r="S12" s="53"/>
      <c r="T12" s="53"/>
      <c r="U12" s="53"/>
      <c r="V12" s="53"/>
      <c r="W12" s="53"/>
      <c r="X12" s="53"/>
      <c r="Y12" s="53"/>
      <c r="Z12" s="53"/>
      <c r="AA12" s="53"/>
    </row>
    <row r="13" spans="2:27" ht="24.75" thickBot="1" x14ac:dyDescent="0.3">
      <c r="B13" s="63"/>
      <c r="C13" s="154" t="s">
        <v>4</v>
      </c>
      <c r="D13" s="154"/>
      <c r="E13" s="64"/>
      <c r="F13" s="64"/>
      <c r="G13" s="65"/>
      <c r="H13" s="62"/>
      <c r="I13" s="95"/>
      <c r="J13" s="96" t="s">
        <v>108</v>
      </c>
      <c r="K13" s="96"/>
      <c r="L13" s="96"/>
      <c r="M13" s="97"/>
      <c r="O13" s="53"/>
      <c r="P13" s="53"/>
      <c r="Q13" s="53"/>
      <c r="R13" s="53"/>
      <c r="S13" s="53"/>
      <c r="T13" s="53"/>
      <c r="U13" s="53"/>
      <c r="V13" s="53"/>
      <c r="W13" s="53"/>
      <c r="X13" s="53"/>
      <c r="Y13" s="53"/>
      <c r="Z13" s="53"/>
      <c r="AA13" s="53"/>
    </row>
    <row r="14" spans="2:27" ht="15.6" customHeight="1" x14ac:dyDescent="0.25">
      <c r="B14" s="57"/>
      <c r="D14" s="66"/>
      <c r="E14" s="66"/>
      <c r="F14" s="66"/>
      <c r="G14" s="67"/>
      <c r="H14" s="66"/>
      <c r="I14" s="98"/>
      <c r="J14" s="99" t="s">
        <v>5</v>
      </c>
      <c r="K14" s="100" t="s">
        <v>6</v>
      </c>
      <c r="L14" s="100" t="s">
        <v>7</v>
      </c>
      <c r="M14" s="101"/>
      <c r="O14" s="53"/>
      <c r="P14" s="53"/>
      <c r="Q14" s="53"/>
      <c r="R14" s="53"/>
      <c r="S14" s="53"/>
      <c r="T14" s="53"/>
      <c r="U14" s="53"/>
      <c r="V14" s="53"/>
      <c r="W14" s="53"/>
      <c r="X14" s="53"/>
      <c r="Y14" s="53"/>
      <c r="Z14" s="53"/>
      <c r="AA14" s="53"/>
    </row>
    <row r="15" spans="2:27" ht="15.6" customHeight="1" x14ac:dyDescent="0.25">
      <c r="B15" s="57"/>
      <c r="C15" s="155" t="s">
        <v>107</v>
      </c>
      <c r="D15" s="156"/>
      <c r="E15" s="156"/>
      <c r="F15" s="156"/>
      <c r="G15" s="69"/>
      <c r="H15" s="66"/>
      <c r="I15" s="102"/>
      <c r="J15" s="103"/>
      <c r="K15" s="104" t="s">
        <v>8</v>
      </c>
      <c r="L15" s="104" t="s">
        <v>9</v>
      </c>
      <c r="M15" s="105"/>
      <c r="O15" s="53"/>
      <c r="P15" s="53"/>
      <c r="Q15" s="53"/>
      <c r="R15" s="53"/>
      <c r="S15" s="53"/>
      <c r="T15" s="53"/>
      <c r="U15" s="53"/>
      <c r="V15" s="53"/>
      <c r="W15" s="53"/>
      <c r="X15" s="53"/>
      <c r="Y15" s="53"/>
      <c r="Z15" s="53"/>
      <c r="AA15" s="53"/>
    </row>
    <row r="16" spans="2:27" ht="15.6" customHeight="1" x14ac:dyDescent="0.25">
      <c r="B16" s="57"/>
      <c r="C16" s="156"/>
      <c r="D16" s="156"/>
      <c r="E16" s="156"/>
      <c r="F16" s="156"/>
      <c r="G16" s="67"/>
      <c r="H16" s="66"/>
      <c r="I16" s="106"/>
      <c r="J16" s="107" t="s">
        <v>10</v>
      </c>
      <c r="K16" s="108"/>
      <c r="L16" s="108"/>
      <c r="M16" s="109"/>
      <c r="O16" s="53"/>
      <c r="P16" s="53"/>
      <c r="Q16" s="53"/>
      <c r="R16" s="53"/>
      <c r="S16" s="53"/>
      <c r="T16" s="53"/>
      <c r="U16" s="53"/>
      <c r="V16" s="53"/>
      <c r="W16" s="53"/>
      <c r="X16" s="53"/>
      <c r="Y16" s="53"/>
      <c r="Z16" s="53"/>
      <c r="AA16" s="53"/>
    </row>
    <row r="17" spans="2:27" ht="15.6" customHeight="1" x14ac:dyDescent="0.25">
      <c r="B17" s="57"/>
      <c r="C17" s="156"/>
      <c r="D17" s="156"/>
      <c r="E17" s="156"/>
      <c r="F17" s="156"/>
      <c r="G17" s="67"/>
      <c r="H17" s="66"/>
      <c r="I17" s="110"/>
      <c r="J17" s="111" t="s">
        <v>11</v>
      </c>
      <c r="K17" s="112">
        <f>SUM(Tables!$E$4)</f>
        <v>0</v>
      </c>
      <c r="L17" s="112">
        <f>SUM(Tables!$F$4)</f>
        <v>0</v>
      </c>
      <c r="M17" s="113"/>
      <c r="O17" s="53"/>
      <c r="P17" s="53"/>
      <c r="Q17" s="53"/>
      <c r="R17" s="53"/>
      <c r="S17" s="53"/>
      <c r="T17" s="53"/>
      <c r="U17" s="53"/>
      <c r="V17" s="53"/>
      <c r="W17" s="53"/>
      <c r="X17" s="53"/>
      <c r="Y17" s="53"/>
      <c r="Z17" s="53"/>
      <c r="AA17" s="53"/>
    </row>
    <row r="18" spans="2:27" ht="15.6" customHeight="1" x14ac:dyDescent="0.25">
      <c r="B18" s="57"/>
      <c r="C18" s="156"/>
      <c r="D18" s="156"/>
      <c r="E18" s="156"/>
      <c r="F18" s="156"/>
      <c r="G18" s="67"/>
      <c r="H18" s="66"/>
      <c r="I18" s="110"/>
      <c r="J18" s="111" t="s">
        <v>12</v>
      </c>
      <c r="K18" s="112">
        <f>SUM(Tables!$E$5)</f>
        <v>0</v>
      </c>
      <c r="L18" s="112">
        <f>SUM(Tables!$F$5)</f>
        <v>0</v>
      </c>
      <c r="M18" s="113"/>
      <c r="O18" s="53"/>
      <c r="P18" s="53"/>
      <c r="Q18" s="53"/>
      <c r="R18" s="53"/>
      <c r="S18" s="53"/>
      <c r="T18" s="53"/>
      <c r="U18" s="53"/>
      <c r="V18" s="53"/>
      <c r="W18" s="53"/>
      <c r="X18" s="53"/>
      <c r="Y18" s="53"/>
      <c r="Z18" s="53"/>
      <c r="AA18" s="53"/>
    </row>
    <row r="19" spans="2:27" ht="15.6" customHeight="1" x14ac:dyDescent="0.25">
      <c r="B19" s="57"/>
      <c r="C19" s="156"/>
      <c r="D19" s="156"/>
      <c r="E19" s="156"/>
      <c r="F19" s="156"/>
      <c r="G19" s="67"/>
      <c r="H19" s="66"/>
      <c r="I19" s="110"/>
      <c r="J19" s="111" t="s">
        <v>13</v>
      </c>
      <c r="K19" s="112">
        <f>SUM(Tables!$E$6)</f>
        <v>0</v>
      </c>
      <c r="L19" s="112">
        <f>SUM(Tables!$F$6)</f>
        <v>0</v>
      </c>
      <c r="M19" s="113"/>
      <c r="O19" s="53"/>
      <c r="P19" s="53"/>
      <c r="Q19" s="53"/>
      <c r="R19" s="53"/>
      <c r="S19" s="53"/>
      <c r="T19" s="53"/>
      <c r="U19" s="53"/>
      <c r="V19" s="53"/>
      <c r="W19" s="53"/>
      <c r="X19" s="53"/>
      <c r="Y19" s="53"/>
      <c r="Z19" s="53"/>
      <c r="AA19" s="53"/>
    </row>
    <row r="20" spans="2:27" ht="15.6" customHeight="1" x14ac:dyDescent="0.25">
      <c r="B20" s="57"/>
      <c r="C20" s="156"/>
      <c r="D20" s="156"/>
      <c r="E20" s="156"/>
      <c r="F20" s="156"/>
      <c r="G20" s="67"/>
      <c r="H20" s="66"/>
      <c r="I20" s="114"/>
      <c r="J20" s="107" t="s">
        <v>14</v>
      </c>
      <c r="K20" s="108"/>
      <c r="L20" s="108"/>
      <c r="M20" s="115"/>
      <c r="O20" s="53"/>
      <c r="P20" s="53"/>
      <c r="Q20" s="53"/>
      <c r="R20" s="53"/>
      <c r="S20" s="53"/>
      <c r="T20" s="53"/>
      <c r="U20" s="53"/>
      <c r="V20" s="53"/>
      <c r="W20" s="53"/>
      <c r="X20" s="53"/>
      <c r="Y20" s="53"/>
      <c r="Z20" s="53"/>
      <c r="AA20" s="53"/>
    </row>
    <row r="21" spans="2:27" ht="15.6" customHeight="1" x14ac:dyDescent="0.25">
      <c r="B21" s="57"/>
      <c r="C21" s="156"/>
      <c r="D21" s="156"/>
      <c r="E21" s="156"/>
      <c r="F21" s="156"/>
      <c r="G21" s="67"/>
      <c r="H21" s="66"/>
      <c r="I21" s="116"/>
      <c r="J21" s="111" t="s">
        <v>15</v>
      </c>
      <c r="K21" s="112">
        <f>SUM(Tables!G$18,Tables!G$22,Tables!G$26:G$27,Tables!G$31:G$32,Tables!G$36)</f>
        <v>0</v>
      </c>
      <c r="L21" s="112">
        <f>SUM(Tables!I$18,Tables!I$22,Tables!I$26:I$27,Tables!I$31:I$32,Tables!I$36)</f>
        <v>0</v>
      </c>
      <c r="M21" s="117"/>
      <c r="O21" s="53"/>
      <c r="P21" s="53"/>
      <c r="Q21" s="53"/>
      <c r="R21" s="53"/>
      <c r="S21" s="53"/>
      <c r="T21" s="53"/>
      <c r="U21" s="53"/>
      <c r="V21" s="53"/>
      <c r="W21" s="53"/>
      <c r="X21" s="53"/>
      <c r="Y21" s="53"/>
      <c r="Z21" s="53"/>
      <c r="AA21" s="53"/>
    </row>
    <row r="22" spans="2:27" ht="15.6" customHeight="1" x14ac:dyDescent="0.25">
      <c r="B22" s="57"/>
      <c r="C22" s="156"/>
      <c r="D22" s="156"/>
      <c r="E22" s="156"/>
      <c r="F22" s="156"/>
      <c r="G22" s="67"/>
      <c r="H22" s="66"/>
      <c r="I22" s="118"/>
      <c r="J22" s="111" t="s">
        <v>16</v>
      </c>
      <c r="K22" s="112">
        <f>SUM(Tables!G$19:G$21,Tables!G$23:G$25,Tables!G$28:G$30,Tables!G$33:G$35,Tables!G$37:G$39)</f>
        <v>0</v>
      </c>
      <c r="L22" s="112">
        <f>SUM(Tables!I$19:I$21,Tables!I$23:I$25,Tables!I$28:I$30,Tables!I$33:I$35,Tables!I$37:I$39)</f>
        <v>0</v>
      </c>
      <c r="M22" s="119"/>
      <c r="O22" s="53"/>
      <c r="P22" s="53"/>
      <c r="Q22" s="53"/>
      <c r="R22" s="53"/>
      <c r="S22" s="53"/>
      <c r="T22" s="53"/>
      <c r="U22" s="53"/>
      <c r="V22" s="53"/>
      <c r="W22" s="53"/>
      <c r="X22" s="53"/>
      <c r="Y22" s="53"/>
      <c r="Z22" s="53"/>
      <c r="AA22" s="53"/>
    </row>
    <row r="23" spans="2:27" ht="15.6" customHeight="1" x14ac:dyDescent="0.25">
      <c r="B23" s="57"/>
      <c r="C23" s="156"/>
      <c r="D23" s="156"/>
      <c r="E23" s="156"/>
      <c r="F23" s="156"/>
      <c r="G23" s="67"/>
      <c r="H23" s="66"/>
      <c r="I23" s="120"/>
      <c r="J23" s="107" t="s">
        <v>17</v>
      </c>
      <c r="K23" s="108"/>
      <c r="L23" s="108"/>
      <c r="M23" s="109"/>
      <c r="O23" s="53"/>
      <c r="P23" s="53"/>
      <c r="Q23" s="53"/>
      <c r="R23" s="53"/>
      <c r="S23" s="53"/>
      <c r="T23" s="53"/>
      <c r="U23" s="53"/>
      <c r="V23" s="53"/>
      <c r="W23" s="53"/>
      <c r="X23" s="53"/>
      <c r="Y23" s="53"/>
      <c r="Z23" s="53"/>
      <c r="AA23" s="53"/>
    </row>
    <row r="24" spans="2:27" ht="15.6" customHeight="1" x14ac:dyDescent="0.25">
      <c r="B24" s="57"/>
      <c r="C24" s="156"/>
      <c r="D24" s="156"/>
      <c r="E24" s="156"/>
      <c r="F24" s="156"/>
      <c r="G24" s="67"/>
      <c r="H24" s="66"/>
      <c r="I24" s="118"/>
      <c r="J24" s="121" t="s">
        <v>18</v>
      </c>
      <c r="K24" s="112">
        <f>SUM(Tables!$E$8)</f>
        <v>0</v>
      </c>
      <c r="L24" s="112">
        <f>SUM(Tables!$F$8)</f>
        <v>0</v>
      </c>
      <c r="M24" s="119"/>
      <c r="O24" s="53"/>
      <c r="P24" s="53"/>
      <c r="Q24" s="53"/>
      <c r="R24" s="53"/>
      <c r="S24" s="53"/>
      <c r="T24" s="53"/>
      <c r="U24" s="53"/>
      <c r="V24" s="53"/>
      <c r="W24" s="53"/>
      <c r="X24" s="53"/>
      <c r="Y24" s="53"/>
      <c r="Z24" s="53"/>
      <c r="AA24" s="53"/>
    </row>
    <row r="25" spans="2:27" ht="15.6" customHeight="1" x14ac:dyDescent="0.25">
      <c r="B25" s="57"/>
      <c r="C25" s="156"/>
      <c r="D25" s="156"/>
      <c r="E25" s="156"/>
      <c r="F25" s="156"/>
      <c r="G25" s="67"/>
      <c r="H25" s="66"/>
      <c r="I25" s="118"/>
      <c r="J25" s="122" t="s">
        <v>19</v>
      </c>
      <c r="K25" s="112">
        <f>SUM(Tables!$E$9)</f>
        <v>0</v>
      </c>
      <c r="L25" s="112">
        <f>SUM(Tables!$F$9)</f>
        <v>0</v>
      </c>
      <c r="M25" s="119"/>
      <c r="O25" s="53"/>
      <c r="P25" s="53"/>
      <c r="Q25" s="53"/>
      <c r="R25" s="53"/>
      <c r="S25" s="53"/>
      <c r="T25" s="53"/>
      <c r="U25" s="53"/>
      <c r="V25" s="53"/>
      <c r="W25" s="53"/>
      <c r="X25" s="53"/>
      <c r="Y25" s="53"/>
      <c r="Z25" s="53"/>
      <c r="AA25" s="53"/>
    </row>
    <row r="26" spans="2:27" ht="15.6" customHeight="1" x14ac:dyDescent="0.25">
      <c r="B26" s="57"/>
      <c r="C26" s="156"/>
      <c r="D26" s="156"/>
      <c r="E26" s="156"/>
      <c r="F26" s="156"/>
      <c r="G26" s="67"/>
      <c r="H26" s="66"/>
      <c r="I26" s="120"/>
      <c r="J26" s="123" t="s">
        <v>20</v>
      </c>
      <c r="K26" s="108"/>
      <c r="L26" s="108"/>
      <c r="M26" s="109"/>
      <c r="O26" s="53"/>
      <c r="P26" s="53"/>
      <c r="Q26" s="53"/>
      <c r="R26" s="53"/>
      <c r="S26" s="53"/>
      <c r="T26" s="53"/>
      <c r="U26" s="53"/>
      <c r="V26" s="53"/>
      <c r="W26" s="53"/>
      <c r="X26" s="53"/>
      <c r="Y26" s="53"/>
      <c r="Z26" s="53"/>
      <c r="AA26" s="53"/>
    </row>
    <row r="27" spans="2:27" ht="15.6" customHeight="1" x14ac:dyDescent="0.25">
      <c r="B27" s="57"/>
      <c r="C27" s="156"/>
      <c r="D27" s="156"/>
      <c r="E27" s="156"/>
      <c r="F27" s="156"/>
      <c r="G27" s="67"/>
      <c r="H27" s="66"/>
      <c r="I27" s="118"/>
      <c r="J27" s="124" t="s">
        <v>21</v>
      </c>
      <c r="K27" s="112">
        <f>SUM(Tables!$E$11)</f>
        <v>0</v>
      </c>
      <c r="L27" s="112">
        <f>SUM(Tables!$F$11)</f>
        <v>0</v>
      </c>
      <c r="M27" s="119"/>
      <c r="O27" s="53"/>
      <c r="P27" s="53"/>
      <c r="Q27" s="53"/>
      <c r="R27" s="53"/>
      <c r="S27" s="53"/>
      <c r="T27" s="53"/>
      <c r="U27" s="53"/>
      <c r="V27" s="53"/>
      <c r="W27" s="53"/>
      <c r="X27" s="53"/>
      <c r="Y27" s="53"/>
      <c r="Z27" s="53"/>
      <c r="AA27" s="53"/>
    </row>
    <row r="28" spans="2:27" ht="15.6" customHeight="1" x14ac:dyDescent="0.25">
      <c r="B28" s="57"/>
      <c r="C28" s="156"/>
      <c r="D28" s="156"/>
      <c r="E28" s="156"/>
      <c r="F28" s="156"/>
      <c r="G28" s="67"/>
      <c r="H28" s="66"/>
      <c r="I28" s="118"/>
      <c r="J28" s="124" t="s">
        <v>22</v>
      </c>
      <c r="K28" s="112">
        <f>SUM(Tables!$E$12)</f>
        <v>0</v>
      </c>
      <c r="L28" s="112">
        <f>SUM(Tables!$F$12)</f>
        <v>0</v>
      </c>
      <c r="M28" s="119"/>
      <c r="O28" s="53"/>
      <c r="P28" s="53"/>
      <c r="Q28" s="53"/>
      <c r="R28" s="53"/>
      <c r="S28" s="53"/>
      <c r="T28" s="53"/>
      <c r="U28" s="53"/>
      <c r="V28" s="53"/>
      <c r="W28" s="53"/>
      <c r="X28" s="53"/>
      <c r="Y28" s="53"/>
      <c r="Z28" s="53"/>
      <c r="AA28" s="53"/>
    </row>
    <row r="29" spans="2:27" ht="15.6" customHeight="1" x14ac:dyDescent="0.25">
      <c r="B29" s="57"/>
      <c r="C29" s="156"/>
      <c r="D29" s="156"/>
      <c r="E29" s="156"/>
      <c r="F29" s="156"/>
      <c r="G29" s="67"/>
      <c r="H29" s="66"/>
      <c r="I29" s="120"/>
      <c r="J29" s="123" t="s">
        <v>23</v>
      </c>
      <c r="K29" s="108"/>
      <c r="L29" s="108"/>
      <c r="M29" s="109"/>
      <c r="O29" s="53"/>
      <c r="P29" s="53"/>
      <c r="Q29" s="53"/>
      <c r="R29" s="53"/>
      <c r="S29" s="53"/>
      <c r="T29" s="53"/>
      <c r="U29" s="53"/>
      <c r="V29" s="53"/>
      <c r="W29" s="53"/>
      <c r="X29" s="53"/>
      <c r="Y29" s="53"/>
      <c r="Z29" s="53"/>
      <c r="AA29" s="53"/>
    </row>
    <row r="30" spans="2:27" ht="15.6" customHeight="1" x14ac:dyDescent="0.25">
      <c r="B30" s="57"/>
      <c r="C30" s="156"/>
      <c r="D30" s="156"/>
      <c r="E30" s="156"/>
      <c r="F30" s="156"/>
      <c r="G30" s="67"/>
      <c r="H30" s="66"/>
      <c r="I30" s="118"/>
      <c r="J30" s="125" t="s">
        <v>24</v>
      </c>
      <c r="K30" s="112">
        <f>SUM(Tables!$E$14)</f>
        <v>0</v>
      </c>
      <c r="L30" s="112">
        <f>SUM(Tables!$F$14)</f>
        <v>0</v>
      </c>
      <c r="M30" s="119"/>
      <c r="O30" s="53"/>
      <c r="P30" s="53"/>
      <c r="Q30" s="53"/>
      <c r="R30" s="53"/>
      <c r="S30" s="53"/>
      <c r="T30" s="53"/>
      <c r="U30" s="53"/>
      <c r="V30" s="53"/>
      <c r="W30" s="53"/>
      <c r="X30" s="53"/>
      <c r="Y30" s="53"/>
      <c r="Z30" s="53"/>
      <c r="AA30" s="53"/>
    </row>
    <row r="31" spans="2:27" ht="15.6" customHeight="1" x14ac:dyDescent="0.25">
      <c r="B31" s="57"/>
      <c r="C31" s="156"/>
      <c r="D31" s="156"/>
      <c r="E31" s="156"/>
      <c r="F31" s="156"/>
      <c r="G31" s="67"/>
      <c r="H31" s="66"/>
      <c r="I31" s="118"/>
      <c r="J31"/>
      <c r="K31" s="112"/>
      <c r="L31" s="112"/>
      <c r="M31" s="119"/>
      <c r="O31" s="53"/>
      <c r="P31" s="53"/>
      <c r="Q31" s="53"/>
      <c r="R31" s="53"/>
      <c r="S31" s="53"/>
      <c r="T31" s="53"/>
      <c r="U31" s="53"/>
      <c r="V31" s="53"/>
      <c r="W31" s="53"/>
      <c r="X31" s="53"/>
      <c r="Y31" s="53"/>
      <c r="Z31" s="53"/>
      <c r="AA31" s="53"/>
    </row>
    <row r="32" spans="2:27" ht="15.6" customHeight="1" x14ac:dyDescent="0.25">
      <c r="B32" s="57"/>
      <c r="C32" s="156"/>
      <c r="D32" s="156"/>
      <c r="E32" s="156"/>
      <c r="F32" s="156"/>
      <c r="G32" s="67"/>
      <c r="H32" s="66"/>
      <c r="I32" s="126"/>
      <c r="J32" s="127" t="s">
        <v>25</v>
      </c>
      <c r="K32" s="128">
        <f>SUM(K17:K31)</f>
        <v>0</v>
      </c>
      <c r="L32" s="128">
        <f>SUM(L17:L31)</f>
        <v>0</v>
      </c>
      <c r="M32" s="129"/>
      <c r="O32" s="53"/>
      <c r="P32" s="53"/>
      <c r="Q32" s="53"/>
      <c r="R32" s="53"/>
      <c r="S32" s="53"/>
      <c r="T32" s="53"/>
      <c r="U32" s="53"/>
      <c r="V32" s="53"/>
      <c r="W32" s="53"/>
      <c r="X32" s="53"/>
      <c r="Y32" s="53"/>
      <c r="Z32" s="53"/>
      <c r="AA32" s="53"/>
    </row>
    <row r="33" spans="2:27" ht="15.6" customHeight="1" x14ac:dyDescent="0.25">
      <c r="B33" s="57"/>
      <c r="C33" s="156"/>
      <c r="D33" s="156"/>
      <c r="E33" s="156"/>
      <c r="F33" s="156"/>
      <c r="G33" s="67"/>
      <c r="H33" s="66"/>
      <c r="I33" s="118"/>
      <c r="J33"/>
      <c r="K33" s="130"/>
      <c r="L33" s="130"/>
      <c r="M33" s="119"/>
      <c r="O33" s="53"/>
      <c r="P33" s="53"/>
      <c r="Q33" s="53"/>
      <c r="R33" s="53"/>
      <c r="S33" s="53"/>
      <c r="T33" s="53"/>
      <c r="U33" s="53"/>
      <c r="V33" s="53"/>
      <c r="W33" s="53"/>
      <c r="X33" s="53"/>
      <c r="Y33" s="53"/>
      <c r="Z33" s="53"/>
      <c r="AA33" s="53"/>
    </row>
    <row r="34" spans="2:27" ht="15.6" customHeight="1" x14ac:dyDescent="0.25">
      <c r="B34" s="57"/>
      <c r="C34" s="156"/>
      <c r="D34" s="156"/>
      <c r="E34" s="156"/>
      <c r="F34" s="156"/>
      <c r="G34" s="67"/>
      <c r="H34" s="66"/>
      <c r="I34" s="118"/>
      <c r="J34" s="142" t="s">
        <v>26</v>
      </c>
      <c r="K34" s="142"/>
      <c r="L34" s="142"/>
      <c r="M34" s="119"/>
      <c r="O34" s="53"/>
      <c r="P34" s="53"/>
      <c r="Q34" s="53"/>
      <c r="R34" s="53"/>
      <c r="S34" s="53"/>
      <c r="T34" s="53"/>
      <c r="U34" s="53"/>
      <c r="V34" s="53"/>
      <c r="W34" s="53"/>
      <c r="X34" s="53"/>
      <c r="Y34" s="53"/>
      <c r="Z34" s="53"/>
      <c r="AA34" s="53"/>
    </row>
    <row r="35" spans="2:27" ht="15.6" customHeight="1" x14ac:dyDescent="0.25">
      <c r="B35" s="57"/>
      <c r="C35" s="156"/>
      <c r="D35" s="156"/>
      <c r="E35" s="156"/>
      <c r="F35" s="156"/>
      <c r="G35" s="67"/>
      <c r="H35" s="66"/>
      <c r="I35" s="118"/>
      <c r="J35" s="142"/>
      <c r="K35" s="142"/>
      <c r="L35" s="142"/>
      <c r="M35" s="119"/>
      <c r="O35" s="53"/>
      <c r="P35" s="53"/>
      <c r="Q35" s="53"/>
      <c r="R35" s="53"/>
      <c r="S35" s="53"/>
      <c r="T35" s="53"/>
      <c r="U35" s="53"/>
      <c r="V35" s="53"/>
      <c r="W35" s="53"/>
      <c r="X35" s="53"/>
      <c r="Y35" s="53"/>
      <c r="Z35" s="53"/>
      <c r="AA35" s="53"/>
    </row>
    <row r="36" spans="2:27" ht="15.6" customHeight="1" x14ac:dyDescent="0.25">
      <c r="B36" s="57"/>
      <c r="C36" s="156"/>
      <c r="D36" s="156"/>
      <c r="E36" s="156"/>
      <c r="F36" s="156"/>
      <c r="G36" s="67"/>
      <c r="H36" s="66"/>
      <c r="I36" s="118"/>
      <c r="J36" s="142"/>
      <c r="K36" s="142"/>
      <c r="L36" s="142"/>
      <c r="M36" s="119"/>
      <c r="O36" s="53"/>
      <c r="P36" s="53"/>
      <c r="Q36" s="53"/>
      <c r="R36" s="53"/>
      <c r="S36" s="53"/>
      <c r="T36" s="53"/>
      <c r="U36" s="53"/>
      <c r="V36" s="53"/>
      <c r="W36" s="53"/>
      <c r="X36" s="53"/>
      <c r="Y36" s="53"/>
      <c r="Z36" s="53"/>
      <c r="AA36" s="53"/>
    </row>
    <row r="37" spans="2:27" ht="15.6" customHeight="1" x14ac:dyDescent="0.25">
      <c r="B37" s="57"/>
      <c r="C37" s="156"/>
      <c r="D37" s="156"/>
      <c r="E37" s="156"/>
      <c r="F37" s="156"/>
      <c r="G37" s="67"/>
      <c r="H37" s="66"/>
      <c r="I37" s="118"/>
      <c r="J37"/>
      <c r="K37" s="131"/>
      <c r="L37" s="131"/>
      <c r="M37" s="119"/>
      <c r="O37" s="53"/>
      <c r="P37" s="53"/>
      <c r="Q37" s="53"/>
      <c r="R37" s="53"/>
      <c r="S37" s="53"/>
      <c r="T37" s="53"/>
      <c r="U37" s="53"/>
      <c r="V37" s="53"/>
      <c r="W37" s="53"/>
      <c r="X37" s="53"/>
      <c r="Y37" s="53"/>
      <c r="Z37" s="53"/>
      <c r="AA37" s="53"/>
    </row>
    <row r="38" spans="2:27" ht="15.6" customHeight="1" x14ac:dyDescent="0.25">
      <c r="B38" s="57"/>
      <c r="C38" s="156"/>
      <c r="D38" s="156"/>
      <c r="E38" s="156"/>
      <c r="F38" s="156"/>
      <c r="G38" s="67"/>
      <c r="H38" s="66"/>
      <c r="I38" s="118"/>
      <c r="J38" s="149" t="s">
        <v>27</v>
      </c>
      <c r="K38" s="149"/>
      <c r="L38" s="149"/>
      <c r="M38" s="119"/>
      <c r="O38" s="53"/>
      <c r="P38" s="53"/>
      <c r="Q38" s="53"/>
      <c r="R38" s="53"/>
      <c r="S38" s="53"/>
      <c r="T38" s="53"/>
      <c r="U38" s="53"/>
      <c r="V38" s="53"/>
      <c r="W38" s="53"/>
      <c r="X38" s="53"/>
      <c r="Y38" s="53"/>
      <c r="Z38" s="53"/>
      <c r="AA38" s="53"/>
    </row>
    <row r="39" spans="2:27" ht="15.6" customHeight="1" x14ac:dyDescent="0.25">
      <c r="B39" s="57"/>
      <c r="C39" s="156"/>
      <c r="D39" s="156"/>
      <c r="E39" s="156"/>
      <c r="F39" s="156"/>
      <c r="G39" s="67"/>
      <c r="H39" s="66"/>
      <c r="I39" s="118"/>
      <c r="J39" s="149"/>
      <c r="K39" s="149"/>
      <c r="L39" s="149"/>
      <c r="M39" s="119"/>
      <c r="O39" s="53"/>
      <c r="P39" s="53"/>
      <c r="Q39" s="53"/>
      <c r="R39" s="53"/>
      <c r="S39" s="53"/>
      <c r="T39" s="53"/>
      <c r="U39" s="53"/>
      <c r="V39" s="53"/>
      <c r="W39" s="53"/>
      <c r="X39" s="53"/>
      <c r="Y39" s="53"/>
      <c r="Z39" s="53"/>
      <c r="AA39" s="53"/>
    </row>
    <row r="40" spans="2:27" ht="15.6" customHeight="1" x14ac:dyDescent="0.25">
      <c r="B40" s="57"/>
      <c r="C40" s="156"/>
      <c r="D40" s="156"/>
      <c r="E40" s="156"/>
      <c r="F40" s="156"/>
      <c r="G40" s="67"/>
      <c r="H40" s="66"/>
      <c r="I40" s="118"/>
      <c r="J40" s="149"/>
      <c r="K40" s="149"/>
      <c r="L40" s="149"/>
      <c r="M40" s="119"/>
      <c r="O40" s="53"/>
      <c r="P40" s="53"/>
      <c r="Q40" s="53"/>
      <c r="R40" s="53"/>
      <c r="S40" s="53"/>
      <c r="T40" s="53"/>
      <c r="U40" s="53"/>
      <c r="V40" s="53"/>
      <c r="W40" s="53"/>
      <c r="X40" s="53"/>
      <c r="Y40" s="53"/>
      <c r="Z40" s="53"/>
      <c r="AA40" s="53"/>
    </row>
    <row r="41" spans="2:27" ht="15.6" customHeight="1" x14ac:dyDescent="0.25">
      <c r="B41" s="57"/>
      <c r="C41" s="156"/>
      <c r="D41" s="156"/>
      <c r="E41" s="156"/>
      <c r="F41" s="156"/>
      <c r="G41" s="67"/>
      <c r="H41" s="66"/>
      <c r="I41" s="118"/>
      <c r="J41" s="149"/>
      <c r="K41" s="149"/>
      <c r="L41" s="149"/>
      <c r="M41" s="119"/>
      <c r="O41" s="53"/>
      <c r="P41" s="53"/>
      <c r="Q41" s="53"/>
      <c r="R41" s="53"/>
      <c r="S41" s="53"/>
      <c r="T41" s="53"/>
      <c r="U41" s="53"/>
      <c r="V41" s="53"/>
      <c r="W41" s="53"/>
      <c r="X41" s="53"/>
      <c r="Y41" s="53"/>
      <c r="Z41" s="53"/>
      <c r="AA41" s="53"/>
    </row>
    <row r="42" spans="2:27" ht="15.6" customHeight="1" x14ac:dyDescent="0.25">
      <c r="B42" s="57"/>
      <c r="C42" s="156"/>
      <c r="D42" s="156"/>
      <c r="E42" s="156"/>
      <c r="F42" s="156"/>
      <c r="G42" s="67"/>
      <c r="H42" s="66"/>
      <c r="I42" s="118"/>
      <c r="J42" s="149"/>
      <c r="K42" s="149"/>
      <c r="L42" s="149"/>
      <c r="M42" s="119"/>
      <c r="O42" s="53"/>
      <c r="P42" s="53"/>
      <c r="Q42" s="53"/>
      <c r="R42" s="53"/>
      <c r="S42" s="53"/>
      <c r="T42" s="53"/>
      <c r="U42" s="53"/>
      <c r="V42" s="53"/>
      <c r="W42" s="53"/>
      <c r="X42" s="53"/>
      <c r="Y42" s="53"/>
      <c r="Z42" s="53"/>
      <c r="AA42" s="53"/>
    </row>
    <row r="43" spans="2:27" ht="15.6" customHeight="1" x14ac:dyDescent="0.25">
      <c r="B43" s="57"/>
      <c r="C43" s="156"/>
      <c r="D43" s="156"/>
      <c r="E43" s="156"/>
      <c r="F43" s="156"/>
      <c r="G43" s="67"/>
      <c r="H43" s="66"/>
      <c r="I43" s="118"/>
      <c r="J43" s="149"/>
      <c r="K43" s="149"/>
      <c r="L43" s="149"/>
      <c r="M43" s="119"/>
      <c r="O43" s="53"/>
      <c r="P43" s="53"/>
      <c r="Q43" s="53"/>
      <c r="R43" s="53"/>
      <c r="S43" s="53"/>
      <c r="T43" s="53"/>
      <c r="U43" s="53"/>
      <c r="V43" s="53"/>
      <c r="W43" s="53"/>
      <c r="X43" s="53"/>
      <c r="Y43" s="53"/>
      <c r="Z43" s="53"/>
      <c r="AA43" s="53"/>
    </row>
    <row r="44" spans="2:27" x14ac:dyDescent="0.25">
      <c r="B44" s="57"/>
      <c r="C44" s="156"/>
      <c r="D44" s="156"/>
      <c r="E44" s="156"/>
      <c r="F44" s="156"/>
      <c r="G44" s="67"/>
      <c r="H44" s="66"/>
      <c r="I44" s="118"/>
      <c r="J44" s="149"/>
      <c r="K44" s="149"/>
      <c r="L44" s="149"/>
      <c r="M44" s="119"/>
      <c r="O44" s="53"/>
      <c r="P44" s="53"/>
      <c r="Q44" s="53"/>
      <c r="R44" s="53"/>
      <c r="S44" s="53"/>
      <c r="T44" s="53"/>
      <c r="U44" s="53"/>
      <c r="V44" s="53"/>
      <c r="W44" s="53"/>
      <c r="X44" s="53"/>
      <c r="Y44" s="53"/>
      <c r="Z44" s="53"/>
      <c r="AA44" s="53"/>
    </row>
    <row r="45" spans="2:27" ht="15.75" thickBot="1" x14ac:dyDescent="0.3">
      <c r="B45" s="57"/>
      <c r="C45" s="68"/>
      <c r="D45" s="68"/>
      <c r="E45" s="68"/>
      <c r="F45" s="68"/>
      <c r="G45" s="67"/>
      <c r="H45" s="66"/>
      <c r="I45" s="132"/>
      <c r="J45" s="150"/>
      <c r="K45" s="150"/>
      <c r="L45" s="150"/>
      <c r="M45" s="133"/>
      <c r="O45" s="53"/>
      <c r="P45" s="53"/>
      <c r="Q45" s="53"/>
      <c r="R45" s="53"/>
      <c r="S45" s="53"/>
      <c r="T45" s="53"/>
      <c r="U45" s="53"/>
      <c r="V45" s="53"/>
      <c r="W45" s="53"/>
      <c r="X45" s="53"/>
      <c r="Y45" s="53"/>
      <c r="Z45" s="53"/>
      <c r="AA45" s="53"/>
    </row>
    <row r="46" spans="2:27" ht="21.75" customHeight="1" x14ac:dyDescent="0.25">
      <c r="B46" s="71"/>
      <c r="C46" s="145" t="s">
        <v>28</v>
      </c>
      <c r="D46" s="145"/>
      <c r="E46" s="145"/>
      <c r="F46" s="145"/>
      <c r="G46" s="146"/>
      <c r="H46" s="72"/>
      <c r="L46" s="53"/>
      <c r="O46" s="53"/>
      <c r="P46" s="53"/>
      <c r="Q46" s="53"/>
      <c r="R46" s="53"/>
      <c r="S46" s="53"/>
      <c r="T46" s="53"/>
      <c r="U46" s="53"/>
      <c r="V46" s="53"/>
      <c r="W46" s="53"/>
      <c r="X46" s="53"/>
      <c r="Y46" s="53"/>
      <c r="Z46" s="53"/>
      <c r="AA46" s="53"/>
    </row>
    <row r="47" spans="2:27" x14ac:dyDescent="0.25">
      <c r="B47" s="57"/>
      <c r="C47" s="66"/>
      <c r="D47" s="66"/>
      <c r="E47" s="53"/>
      <c r="F47" s="53"/>
      <c r="G47" s="73"/>
      <c r="H47" s="72"/>
      <c r="I47" s="53"/>
      <c r="L47" s="53"/>
      <c r="O47" s="53"/>
      <c r="P47" s="53"/>
      <c r="Q47" s="53"/>
      <c r="R47" s="53"/>
      <c r="S47" s="53"/>
      <c r="T47" s="53"/>
      <c r="U47" s="53"/>
      <c r="V47" s="53"/>
      <c r="W47" s="53"/>
      <c r="X47" s="53"/>
      <c r="Y47" s="53"/>
      <c r="Z47" s="53"/>
      <c r="AA47" s="53"/>
    </row>
    <row r="48" spans="2:27" ht="15.75" x14ac:dyDescent="0.25">
      <c r="B48" s="57"/>
      <c r="C48" s="74" t="s">
        <v>29</v>
      </c>
      <c r="D48" s="66"/>
      <c r="E48" s="53"/>
      <c r="F48" s="53"/>
      <c r="G48" s="73"/>
      <c r="H48" s="72"/>
      <c r="I48" s="53"/>
      <c r="L48" s="53"/>
      <c r="O48" s="53"/>
      <c r="P48" s="53"/>
      <c r="Q48" s="53"/>
      <c r="R48" s="53"/>
      <c r="S48" s="53"/>
      <c r="T48" s="53"/>
      <c r="U48" s="53"/>
      <c r="V48" s="53"/>
      <c r="W48" s="53"/>
      <c r="X48" s="53"/>
      <c r="Y48" s="53"/>
      <c r="Z48" s="53"/>
      <c r="AA48" s="53"/>
    </row>
    <row r="49" spans="2:27" ht="14.45" customHeight="1" x14ac:dyDescent="0.25">
      <c r="B49" s="57"/>
      <c r="C49" s="75" t="s">
        <v>30</v>
      </c>
      <c r="D49" s="153"/>
      <c r="E49" s="153"/>
      <c r="F49" s="53"/>
      <c r="G49" s="49"/>
      <c r="H49" s="48"/>
      <c r="I49" s="53"/>
      <c r="L49" s="53"/>
      <c r="O49" s="53"/>
      <c r="P49" s="53"/>
      <c r="Q49" s="53"/>
      <c r="R49" s="53"/>
      <c r="S49" s="53"/>
      <c r="T49" s="53"/>
      <c r="U49" s="53"/>
      <c r="V49" s="53"/>
      <c r="W49" s="53"/>
      <c r="X49" s="53"/>
      <c r="Y49" s="53"/>
      <c r="Z49" s="53"/>
      <c r="AA49" s="53"/>
    </row>
    <row r="50" spans="2:27" ht="14.45" customHeight="1" x14ac:dyDescent="0.25">
      <c r="B50" s="57"/>
      <c r="C50" s="53"/>
      <c r="D50" s="53"/>
      <c r="E50" s="53"/>
      <c r="F50" s="53"/>
      <c r="G50" s="50"/>
      <c r="H50" s="47"/>
      <c r="I50" s="53"/>
      <c r="L50" s="53"/>
      <c r="O50" s="53"/>
      <c r="P50" s="53"/>
      <c r="Q50" s="53"/>
      <c r="R50" s="53"/>
      <c r="S50" s="53"/>
      <c r="T50" s="53"/>
      <c r="U50" s="53"/>
      <c r="V50" s="53"/>
      <c r="W50" s="53"/>
      <c r="X50" s="53"/>
      <c r="Y50" s="53"/>
      <c r="Z50" s="53"/>
      <c r="AA50" s="53"/>
    </row>
    <row r="51" spans="2:27" ht="21.6" customHeight="1" x14ac:dyDescent="0.35">
      <c r="B51" s="76"/>
      <c r="C51" s="77" t="s">
        <v>31</v>
      </c>
      <c r="D51" s="78"/>
      <c r="E51" s="78"/>
      <c r="F51" s="78"/>
      <c r="G51" s="79"/>
      <c r="I51" s="53"/>
      <c r="L51" s="53"/>
      <c r="O51" s="53"/>
      <c r="P51" s="53"/>
      <c r="Q51" s="53"/>
      <c r="R51" s="53"/>
      <c r="S51" s="53"/>
      <c r="T51" s="53"/>
      <c r="U51" s="53"/>
      <c r="V51" s="53"/>
      <c r="W51" s="53"/>
      <c r="X51" s="53"/>
      <c r="Y51" s="53"/>
      <c r="Z51" s="53"/>
      <c r="AA51" s="53"/>
    </row>
    <row r="52" spans="2:27" ht="15" customHeight="1" x14ac:dyDescent="0.25">
      <c r="B52" s="57"/>
      <c r="C52" s="66"/>
      <c r="D52" s="66"/>
      <c r="E52" s="66"/>
      <c r="F52" s="66"/>
      <c r="G52" s="67"/>
      <c r="H52" s="66"/>
      <c r="I52" s="53"/>
      <c r="L52" s="53"/>
      <c r="O52" s="53"/>
      <c r="P52" s="53"/>
      <c r="Q52" s="53"/>
      <c r="R52" s="53"/>
      <c r="S52" s="53"/>
      <c r="T52" s="53"/>
      <c r="U52" s="53"/>
      <c r="V52" s="53"/>
      <c r="W52" s="53"/>
      <c r="X52" s="53"/>
      <c r="Y52" s="53"/>
      <c r="Z52" s="53"/>
      <c r="AA52" s="53"/>
    </row>
    <row r="53" spans="2:27" ht="15.75" x14ac:dyDescent="0.25">
      <c r="B53" s="57"/>
      <c r="C53" s="143" t="s">
        <v>32</v>
      </c>
      <c r="D53" s="143"/>
      <c r="E53" s="143"/>
      <c r="F53" s="143"/>
      <c r="G53" s="144"/>
      <c r="H53" s="66"/>
      <c r="I53" s="53"/>
      <c r="L53" s="53"/>
      <c r="O53" s="53"/>
      <c r="P53" s="53"/>
      <c r="Q53" s="53"/>
      <c r="R53" s="53"/>
      <c r="S53" s="53"/>
      <c r="T53" s="53"/>
      <c r="U53" s="53"/>
      <c r="V53" s="53"/>
      <c r="W53" s="53"/>
      <c r="X53" s="53"/>
      <c r="Y53" s="53"/>
      <c r="Z53" s="53"/>
      <c r="AA53" s="53"/>
    </row>
    <row r="54" spans="2:27" ht="33" customHeight="1" x14ac:dyDescent="0.25">
      <c r="B54" s="57"/>
      <c r="C54" s="139" t="s">
        <v>33</v>
      </c>
      <c r="D54" s="139"/>
      <c r="E54" s="139"/>
      <c r="F54" s="139"/>
      <c r="G54" s="67"/>
      <c r="H54" s="80"/>
      <c r="I54" s="53"/>
      <c r="L54" s="53"/>
      <c r="O54" s="53"/>
      <c r="P54" s="53"/>
      <c r="Q54" s="53"/>
      <c r="R54" s="53"/>
      <c r="S54" s="53"/>
      <c r="T54" s="53"/>
      <c r="U54" s="53"/>
      <c r="V54" s="53"/>
      <c r="W54" s="53"/>
      <c r="X54" s="53"/>
      <c r="Y54" s="53"/>
      <c r="Z54" s="53"/>
      <c r="AA54" s="53"/>
    </row>
    <row r="55" spans="2:27" ht="16.149999999999999" customHeight="1" x14ac:dyDescent="0.25">
      <c r="B55" s="57"/>
      <c r="C55" s="81"/>
      <c r="D55" s="52" t="s">
        <v>34</v>
      </c>
      <c r="E55" s="52" t="s">
        <v>35</v>
      </c>
      <c r="F55" s="52"/>
      <c r="G55" s="58"/>
      <c r="H55" s="82"/>
      <c r="I55" s="53"/>
      <c r="L55" s="53"/>
      <c r="O55" s="53"/>
      <c r="P55" s="53"/>
      <c r="Q55" s="53"/>
      <c r="R55" s="53"/>
      <c r="S55" s="53"/>
      <c r="T55" s="53"/>
      <c r="U55" s="53"/>
      <c r="V55" s="53"/>
      <c r="W55" s="53"/>
      <c r="X55" s="53"/>
      <c r="Y55" s="53"/>
      <c r="Z55" s="53"/>
      <c r="AA55" s="53"/>
    </row>
    <row r="56" spans="2:27" ht="14.45" customHeight="1" x14ac:dyDescent="0.25">
      <c r="B56" s="57"/>
      <c r="C56" s="81"/>
      <c r="D56" s="83" t="s">
        <v>36</v>
      </c>
      <c r="E56" s="147" t="s">
        <v>37</v>
      </c>
      <c r="F56" s="147"/>
      <c r="G56" s="148"/>
      <c r="H56" s="82"/>
      <c r="I56" s="53"/>
      <c r="L56" s="53"/>
      <c r="O56" s="53"/>
      <c r="P56" s="53"/>
      <c r="Q56" s="53"/>
      <c r="R56" s="53"/>
      <c r="S56" s="53"/>
      <c r="T56" s="53"/>
      <c r="U56" s="53"/>
      <c r="V56" s="53"/>
      <c r="W56" s="53"/>
      <c r="X56" s="53"/>
      <c r="Y56" s="53"/>
      <c r="Z56" s="53"/>
      <c r="AA56" s="53"/>
    </row>
    <row r="57" spans="2:27" x14ac:dyDescent="0.25">
      <c r="B57" s="57"/>
      <c r="C57" s="84" t="s">
        <v>38</v>
      </c>
      <c r="D57" s="2"/>
      <c r="E57" s="2"/>
      <c r="F57" s="82"/>
      <c r="G57" s="58"/>
      <c r="H57" s="82"/>
      <c r="I57" s="53"/>
      <c r="L57" s="53"/>
      <c r="O57" s="53"/>
      <c r="P57" s="53"/>
      <c r="Q57" s="53"/>
      <c r="R57" s="53"/>
      <c r="S57" s="53"/>
      <c r="T57" s="53"/>
      <c r="U57" s="53"/>
      <c r="V57" s="53"/>
      <c r="W57" s="53"/>
      <c r="X57" s="53"/>
      <c r="Y57" s="53"/>
      <c r="Z57" s="53"/>
      <c r="AA57" s="53"/>
    </row>
    <row r="58" spans="2:27" x14ac:dyDescent="0.25">
      <c r="B58" s="57"/>
      <c r="C58" s="53"/>
      <c r="D58" s="53"/>
      <c r="E58" s="53"/>
      <c r="F58" s="82"/>
      <c r="G58" s="58"/>
      <c r="H58" s="82"/>
      <c r="I58" s="53"/>
      <c r="L58" s="53"/>
      <c r="O58" s="53"/>
      <c r="P58" s="53"/>
      <c r="Q58" s="53"/>
      <c r="R58" s="53"/>
      <c r="S58" s="53"/>
      <c r="T58" s="53"/>
      <c r="U58" s="53"/>
      <c r="V58" s="53"/>
      <c r="W58" s="53"/>
      <c r="X58" s="53"/>
      <c r="Y58" s="53"/>
      <c r="Z58" s="53"/>
      <c r="AA58" s="53"/>
    </row>
    <row r="59" spans="2:27" ht="14.45" customHeight="1" x14ac:dyDescent="0.25">
      <c r="B59" s="57"/>
      <c r="C59" s="135" t="s">
        <v>39</v>
      </c>
      <c r="D59" s="135"/>
      <c r="E59" s="82"/>
      <c r="F59" s="82"/>
      <c r="G59" s="85"/>
      <c r="H59" s="82"/>
      <c r="I59" s="53"/>
      <c r="L59" s="53"/>
      <c r="O59" s="53"/>
      <c r="P59" s="53"/>
      <c r="Q59" s="53"/>
      <c r="R59" s="53"/>
      <c r="S59" s="53"/>
      <c r="T59" s="53"/>
      <c r="U59" s="53"/>
      <c r="V59" s="53"/>
      <c r="W59" s="53"/>
      <c r="X59" s="53"/>
      <c r="Y59" s="53"/>
      <c r="Z59" s="53"/>
      <c r="AA59" s="53"/>
    </row>
    <row r="60" spans="2:27" ht="51.6" customHeight="1" x14ac:dyDescent="0.25">
      <c r="B60" s="57"/>
      <c r="C60" s="139" t="s">
        <v>40</v>
      </c>
      <c r="D60" s="139"/>
      <c r="E60" s="139"/>
      <c r="F60" s="139"/>
      <c r="G60" s="85"/>
      <c r="H60" s="82"/>
      <c r="I60" s="53"/>
      <c r="L60" s="53"/>
      <c r="O60" s="53"/>
      <c r="P60" s="53"/>
      <c r="Q60" s="53"/>
      <c r="R60" s="53"/>
      <c r="S60" s="53"/>
      <c r="T60" s="53"/>
      <c r="U60" s="53"/>
      <c r="V60" s="53"/>
      <c r="W60" s="53"/>
      <c r="X60" s="53"/>
      <c r="Y60" s="53"/>
      <c r="Z60" s="53"/>
      <c r="AA60" s="53"/>
    </row>
    <row r="61" spans="2:27" ht="14.45" customHeight="1" x14ac:dyDescent="0.25">
      <c r="B61" s="57"/>
      <c r="C61" s="75" t="s">
        <v>30</v>
      </c>
      <c r="D61" s="2"/>
      <c r="E61" s="53"/>
      <c r="F61" s="53"/>
      <c r="G61" s="85"/>
      <c r="H61" s="82"/>
      <c r="I61" s="53"/>
      <c r="L61" s="53"/>
      <c r="O61" s="53"/>
      <c r="P61" s="53"/>
      <c r="Q61" s="53"/>
      <c r="R61" s="53"/>
      <c r="S61" s="53"/>
      <c r="T61" s="53"/>
      <c r="U61" s="53"/>
      <c r="V61" s="53"/>
      <c r="W61" s="53"/>
      <c r="X61" s="53"/>
      <c r="Y61" s="53"/>
      <c r="Z61" s="53"/>
      <c r="AA61" s="53"/>
    </row>
    <row r="62" spans="2:27" ht="14.45" customHeight="1" x14ac:dyDescent="0.25">
      <c r="B62" s="57"/>
      <c r="C62" s="53"/>
      <c r="D62" s="53"/>
      <c r="E62" s="53"/>
      <c r="F62" s="53"/>
      <c r="G62" s="85"/>
      <c r="H62" s="82"/>
      <c r="I62" s="53"/>
      <c r="L62" s="53"/>
      <c r="O62" s="53"/>
      <c r="P62" s="53"/>
      <c r="Q62" s="53"/>
      <c r="R62" s="53"/>
      <c r="S62" s="53"/>
      <c r="T62" s="53"/>
      <c r="U62" s="53"/>
      <c r="V62" s="53"/>
      <c r="W62" s="53"/>
      <c r="X62" s="53"/>
      <c r="Y62" s="53"/>
      <c r="Z62" s="53"/>
      <c r="AA62" s="53"/>
    </row>
    <row r="63" spans="2:27" ht="15" customHeight="1" x14ac:dyDescent="0.25">
      <c r="B63" s="57"/>
      <c r="C63" s="152" t="s">
        <v>41</v>
      </c>
      <c r="D63" s="152"/>
      <c r="E63" s="53"/>
      <c r="F63" s="53"/>
      <c r="G63" s="85"/>
      <c r="H63" s="82"/>
      <c r="I63" s="53"/>
      <c r="L63" s="53"/>
      <c r="O63" s="53"/>
      <c r="P63" s="53"/>
      <c r="Q63" s="53"/>
      <c r="R63" s="53"/>
      <c r="S63" s="53"/>
      <c r="T63" s="53"/>
      <c r="U63" s="53"/>
      <c r="V63" s="53"/>
      <c r="W63" s="53"/>
      <c r="X63" s="53"/>
      <c r="Y63" s="53"/>
      <c r="Z63" s="53"/>
      <c r="AA63" s="53"/>
    </row>
    <row r="64" spans="2:27" ht="15" customHeight="1" x14ac:dyDescent="0.25">
      <c r="B64" s="57"/>
      <c r="C64" s="86" t="s">
        <v>42</v>
      </c>
      <c r="D64" s="2"/>
      <c r="E64" s="53"/>
      <c r="F64" s="53"/>
      <c r="G64" s="85"/>
      <c r="H64" s="82"/>
      <c r="I64" s="53"/>
      <c r="L64" s="53"/>
      <c r="O64" s="53"/>
      <c r="P64" s="53"/>
      <c r="Q64" s="53"/>
      <c r="R64" s="53"/>
      <c r="S64" s="53"/>
      <c r="T64" s="53"/>
      <c r="U64" s="53"/>
      <c r="V64" s="53"/>
      <c r="W64" s="53"/>
      <c r="X64" s="53"/>
      <c r="Y64" s="53"/>
      <c r="Z64" s="53"/>
      <c r="AA64" s="53"/>
    </row>
    <row r="65" spans="1:27" x14ac:dyDescent="0.25">
      <c r="B65" s="57"/>
      <c r="C65" s="53"/>
      <c r="D65" s="53"/>
      <c r="E65" s="53"/>
      <c r="F65" s="53"/>
      <c r="G65" s="85"/>
      <c r="H65" s="82"/>
      <c r="I65" s="53"/>
      <c r="L65" s="53"/>
      <c r="O65" s="53"/>
      <c r="P65" s="53"/>
      <c r="Q65" s="53"/>
      <c r="R65" s="53"/>
      <c r="S65" s="53"/>
      <c r="T65" s="53"/>
      <c r="U65" s="53"/>
      <c r="V65" s="53"/>
      <c r="W65" s="53"/>
      <c r="X65" s="53"/>
      <c r="Y65" s="53"/>
      <c r="Z65" s="53"/>
      <c r="AA65" s="53"/>
    </row>
    <row r="66" spans="1:27" ht="14.45" customHeight="1" x14ac:dyDescent="0.25">
      <c r="B66" s="57"/>
      <c r="C66" s="135" t="s">
        <v>43</v>
      </c>
      <c r="D66" s="135"/>
      <c r="E66" s="135"/>
      <c r="F66" s="135"/>
      <c r="G66" s="136"/>
      <c r="H66" s="82"/>
      <c r="I66" s="53"/>
      <c r="L66" s="53"/>
      <c r="O66" s="53"/>
      <c r="P66" s="53"/>
      <c r="Q66" s="53"/>
      <c r="R66" s="53"/>
      <c r="S66" s="53"/>
      <c r="T66" s="53"/>
      <c r="U66" s="53"/>
      <c r="V66" s="53"/>
      <c r="W66" s="53"/>
      <c r="X66" s="53"/>
      <c r="Y66" s="53"/>
      <c r="Z66" s="53"/>
      <c r="AA66" s="53"/>
    </row>
    <row r="67" spans="1:27" ht="30.6" customHeight="1" x14ac:dyDescent="0.25">
      <c r="B67" s="57"/>
      <c r="C67" s="139" t="s">
        <v>44</v>
      </c>
      <c r="D67" s="139"/>
      <c r="E67" s="139"/>
      <c r="F67" s="139"/>
      <c r="G67" s="85"/>
      <c r="H67" s="82"/>
      <c r="I67" s="53"/>
      <c r="L67" s="53"/>
      <c r="O67" s="53"/>
      <c r="P67" s="53"/>
      <c r="Q67" s="53"/>
      <c r="R67" s="53"/>
      <c r="S67" s="53"/>
      <c r="T67" s="53"/>
      <c r="U67" s="53"/>
      <c r="V67" s="53"/>
      <c r="W67" s="53"/>
      <c r="X67" s="53"/>
      <c r="Y67" s="53"/>
      <c r="Z67" s="53"/>
      <c r="AA67" s="53"/>
    </row>
    <row r="68" spans="1:27" x14ac:dyDescent="0.25">
      <c r="B68" s="57"/>
      <c r="C68" s="75" t="s">
        <v>30</v>
      </c>
      <c r="D68" s="2"/>
      <c r="E68" s="53"/>
      <c r="F68" s="53"/>
      <c r="G68" s="85"/>
      <c r="H68" s="82"/>
      <c r="L68" s="53"/>
      <c r="O68" s="53"/>
      <c r="P68" s="53"/>
      <c r="Q68" s="53"/>
      <c r="R68" s="53"/>
      <c r="S68" s="53"/>
      <c r="T68" s="53"/>
      <c r="U68" s="53"/>
      <c r="V68" s="53"/>
      <c r="W68" s="53"/>
      <c r="X68" s="53"/>
      <c r="Y68" s="53"/>
      <c r="Z68" s="53"/>
      <c r="AA68" s="53"/>
    </row>
    <row r="69" spans="1:27" x14ac:dyDescent="0.25">
      <c r="A69" s="53"/>
      <c r="B69" s="70"/>
      <c r="C69" s="53"/>
      <c r="D69" s="53"/>
      <c r="E69" s="53"/>
      <c r="F69" s="53"/>
      <c r="G69" s="85"/>
      <c r="H69" s="82"/>
      <c r="I69" s="53"/>
      <c r="L69" s="53"/>
      <c r="O69" s="53"/>
      <c r="P69" s="53"/>
      <c r="Q69" s="53"/>
      <c r="R69" s="53"/>
      <c r="S69" s="53"/>
      <c r="T69" s="53"/>
      <c r="U69" s="53"/>
      <c r="V69" s="53"/>
      <c r="W69" s="53"/>
      <c r="X69" s="53"/>
      <c r="Y69" s="53"/>
      <c r="Z69" s="53"/>
      <c r="AA69" s="53"/>
    </row>
    <row r="70" spans="1:27" ht="15" customHeight="1" x14ac:dyDescent="0.25">
      <c r="A70" s="53"/>
      <c r="B70" s="70"/>
      <c r="C70" s="135" t="s">
        <v>45</v>
      </c>
      <c r="D70" s="135"/>
      <c r="E70" s="53"/>
      <c r="F70" s="53"/>
      <c r="G70" s="85"/>
      <c r="H70" s="82"/>
      <c r="I70" s="53"/>
      <c r="L70" s="53"/>
      <c r="O70" s="53"/>
      <c r="P70" s="53"/>
      <c r="Q70" s="53"/>
      <c r="R70" s="53"/>
      <c r="S70" s="53"/>
      <c r="T70" s="53"/>
      <c r="U70" s="53"/>
      <c r="V70" s="53"/>
      <c r="W70" s="53"/>
      <c r="X70" s="53"/>
      <c r="Y70" s="53"/>
      <c r="Z70" s="53"/>
      <c r="AA70" s="53"/>
    </row>
    <row r="71" spans="1:27" x14ac:dyDescent="0.25">
      <c r="A71" s="53"/>
      <c r="B71" s="70"/>
      <c r="C71" s="75" t="s">
        <v>46</v>
      </c>
      <c r="D71" s="2"/>
      <c r="E71" s="53"/>
      <c r="F71" s="53"/>
      <c r="G71" s="85"/>
      <c r="H71" s="82"/>
      <c r="I71" s="53"/>
      <c r="L71" s="53"/>
      <c r="O71" s="53"/>
      <c r="P71" s="53"/>
      <c r="Q71" s="53"/>
      <c r="R71" s="53"/>
      <c r="S71" s="53"/>
      <c r="T71" s="53"/>
      <c r="U71" s="53"/>
      <c r="V71" s="53"/>
      <c r="W71" s="53"/>
      <c r="X71" s="53"/>
      <c r="Y71" s="53"/>
      <c r="Z71" s="53"/>
      <c r="AA71" s="53"/>
    </row>
    <row r="72" spans="1:27" x14ac:dyDescent="0.25">
      <c r="A72" s="53"/>
      <c r="B72" s="70"/>
      <c r="C72" s="53"/>
      <c r="D72" s="53"/>
      <c r="E72" s="53"/>
      <c r="F72" s="53"/>
      <c r="G72" s="85"/>
      <c r="H72" s="82"/>
      <c r="I72" s="53"/>
      <c r="L72" s="53"/>
      <c r="O72" s="53"/>
      <c r="P72" s="53"/>
      <c r="Q72" s="53"/>
      <c r="R72" s="53"/>
      <c r="S72" s="53"/>
      <c r="T72" s="53"/>
      <c r="U72" s="53"/>
      <c r="V72" s="53"/>
      <c r="W72" s="53"/>
      <c r="X72" s="53"/>
      <c r="Y72" s="53"/>
      <c r="Z72" s="53"/>
      <c r="AA72" s="53"/>
    </row>
    <row r="73" spans="1:27" ht="21" x14ac:dyDescent="0.35">
      <c r="A73" s="53"/>
      <c r="B73" s="87"/>
      <c r="C73" s="77" t="s">
        <v>47</v>
      </c>
      <c r="D73" s="78"/>
      <c r="E73" s="78"/>
      <c r="F73" s="78"/>
      <c r="G73" s="79"/>
      <c r="H73" s="82"/>
      <c r="I73" s="53"/>
      <c r="L73" s="53"/>
      <c r="O73" s="53"/>
      <c r="P73" s="53"/>
      <c r="Q73" s="53"/>
      <c r="R73" s="53"/>
      <c r="S73" s="53"/>
      <c r="T73" s="53"/>
      <c r="U73" s="53"/>
      <c r="V73" s="53"/>
      <c r="W73" s="53"/>
      <c r="X73" s="53"/>
      <c r="Y73" s="53"/>
      <c r="Z73" s="53"/>
      <c r="AA73" s="53"/>
    </row>
    <row r="74" spans="1:27" x14ac:dyDescent="0.25">
      <c r="A74" s="53"/>
      <c r="B74" s="88"/>
      <c r="C74" s="89"/>
      <c r="D74" s="89"/>
      <c r="E74" s="89"/>
      <c r="F74" s="89"/>
      <c r="G74" s="90"/>
      <c r="H74" s="82"/>
      <c r="I74" s="53"/>
      <c r="L74" s="53"/>
      <c r="O74" s="53"/>
      <c r="P74" s="53"/>
      <c r="Q74" s="53"/>
      <c r="R74" s="53"/>
      <c r="S74" s="53"/>
      <c r="T74" s="53"/>
      <c r="U74" s="53"/>
      <c r="V74" s="53"/>
      <c r="W74" s="53"/>
      <c r="X74" s="53"/>
      <c r="Y74" s="53"/>
      <c r="Z74" s="53"/>
      <c r="AA74" s="53"/>
    </row>
    <row r="75" spans="1:27" ht="15.6" customHeight="1" x14ac:dyDescent="0.25">
      <c r="A75" s="53"/>
      <c r="B75" s="70"/>
      <c r="C75" s="135" t="s">
        <v>48</v>
      </c>
      <c r="D75" s="135"/>
      <c r="E75" s="135"/>
      <c r="F75" s="135"/>
      <c r="G75" s="85"/>
      <c r="H75" s="82"/>
      <c r="I75" s="53"/>
      <c r="L75" s="53"/>
      <c r="O75" s="53"/>
      <c r="P75" s="53"/>
      <c r="Q75" s="53"/>
      <c r="R75" s="53"/>
      <c r="S75" s="53"/>
      <c r="T75" s="53"/>
      <c r="U75" s="53"/>
      <c r="V75" s="53"/>
      <c r="W75" s="53"/>
      <c r="X75" s="53"/>
      <c r="Y75" s="53"/>
      <c r="Z75" s="53"/>
      <c r="AA75" s="53"/>
    </row>
    <row r="76" spans="1:27" ht="34.15" customHeight="1" x14ac:dyDescent="0.25">
      <c r="A76" s="53"/>
      <c r="B76" s="70"/>
      <c r="C76" s="157" t="s">
        <v>49</v>
      </c>
      <c r="D76" s="157"/>
      <c r="E76" s="157"/>
      <c r="F76" s="157"/>
      <c r="G76" s="91"/>
      <c r="H76" s="82"/>
      <c r="I76" s="53"/>
      <c r="L76" s="53"/>
      <c r="O76" s="53"/>
      <c r="P76" s="53"/>
      <c r="Q76" s="53"/>
      <c r="R76" s="53"/>
      <c r="S76" s="53"/>
      <c r="T76" s="53"/>
      <c r="U76" s="53"/>
      <c r="V76" s="53"/>
      <c r="W76" s="53"/>
      <c r="X76" s="53"/>
      <c r="Y76" s="53"/>
      <c r="Z76" s="53"/>
      <c r="AA76" s="53"/>
    </row>
    <row r="77" spans="1:27" ht="15" customHeight="1" x14ac:dyDescent="0.25">
      <c r="A77" s="53"/>
      <c r="B77" s="70"/>
      <c r="C77" s="75" t="s">
        <v>50</v>
      </c>
      <c r="D77" s="2"/>
      <c r="E77" s="82"/>
      <c r="F77" s="82"/>
      <c r="G77" s="85"/>
      <c r="I77" s="53"/>
      <c r="L77" s="53"/>
      <c r="O77" s="53"/>
      <c r="P77" s="53"/>
      <c r="Q77" s="53"/>
      <c r="R77" s="53"/>
      <c r="S77" s="53"/>
      <c r="T77" s="53"/>
      <c r="U77" s="53"/>
      <c r="V77" s="53"/>
      <c r="W77" s="53"/>
      <c r="X77" s="53"/>
      <c r="Y77" s="53"/>
      <c r="Z77" s="53"/>
      <c r="AA77" s="53"/>
    </row>
    <row r="78" spans="1:27" ht="14.45" customHeight="1" x14ac:dyDescent="0.25">
      <c r="A78" s="53"/>
      <c r="B78" s="70"/>
      <c r="E78" s="53"/>
      <c r="F78" s="53"/>
      <c r="G78" s="58"/>
      <c r="I78" s="53"/>
      <c r="L78" s="53"/>
      <c r="O78" s="53"/>
      <c r="P78" s="53"/>
      <c r="Q78" s="53"/>
      <c r="R78" s="53"/>
      <c r="S78" s="53"/>
      <c r="T78" s="53"/>
      <c r="U78" s="53"/>
      <c r="V78" s="53"/>
      <c r="W78" s="53"/>
      <c r="X78" s="53"/>
      <c r="Y78" s="53"/>
      <c r="Z78" s="53"/>
      <c r="AA78" s="53"/>
    </row>
    <row r="79" spans="1:27" ht="15.6" customHeight="1" x14ac:dyDescent="0.25">
      <c r="A79" s="53"/>
      <c r="B79" s="70"/>
      <c r="C79" s="135" t="s">
        <v>51</v>
      </c>
      <c r="D79" s="135"/>
      <c r="E79" s="135"/>
      <c r="F79" s="135"/>
      <c r="G79" s="58"/>
      <c r="I79" s="53"/>
      <c r="L79" s="53"/>
      <c r="O79" s="53"/>
      <c r="P79" s="53"/>
      <c r="Q79" s="53"/>
      <c r="R79" s="53"/>
      <c r="S79" s="53"/>
      <c r="T79" s="53"/>
      <c r="U79" s="53"/>
      <c r="V79" s="53"/>
      <c r="W79" s="53"/>
      <c r="X79" s="53"/>
      <c r="Y79" s="53"/>
      <c r="Z79" s="53"/>
      <c r="AA79" s="53"/>
    </row>
    <row r="80" spans="1:27" ht="31.9" customHeight="1" x14ac:dyDescent="0.25">
      <c r="A80" s="53"/>
      <c r="B80" s="70"/>
      <c r="C80" s="157" t="s">
        <v>52</v>
      </c>
      <c r="D80" s="157"/>
      <c r="E80" s="157"/>
      <c r="F80" s="157"/>
      <c r="G80" s="91"/>
      <c r="I80" s="53"/>
      <c r="L80" s="53"/>
      <c r="O80" s="53"/>
      <c r="P80" s="53"/>
      <c r="Q80" s="53"/>
      <c r="R80" s="53"/>
      <c r="S80" s="53"/>
      <c r="T80" s="53"/>
      <c r="U80" s="53"/>
      <c r="V80" s="53"/>
      <c r="W80" s="53"/>
      <c r="X80" s="53"/>
      <c r="Y80" s="53"/>
      <c r="Z80" s="53"/>
      <c r="AA80" s="53"/>
    </row>
    <row r="81" spans="1:27" x14ac:dyDescent="0.25">
      <c r="A81" s="53"/>
      <c r="B81" s="70"/>
      <c r="C81" s="75" t="s">
        <v>50</v>
      </c>
      <c r="D81" s="2"/>
      <c r="E81" s="53"/>
      <c r="F81" s="53"/>
      <c r="G81" s="58"/>
      <c r="I81" s="53"/>
      <c r="L81" s="53"/>
      <c r="O81" s="53"/>
      <c r="P81" s="53"/>
      <c r="Q81" s="53"/>
      <c r="R81" s="53"/>
      <c r="S81" s="53"/>
      <c r="T81" s="53"/>
      <c r="U81" s="53"/>
      <c r="V81" s="53"/>
      <c r="W81" s="53"/>
      <c r="X81" s="53"/>
      <c r="Y81" s="53"/>
      <c r="Z81" s="53"/>
      <c r="AA81" s="53"/>
    </row>
    <row r="82" spans="1:27" x14ac:dyDescent="0.25">
      <c r="A82" s="53"/>
      <c r="B82" s="70"/>
      <c r="C82" s="53"/>
      <c r="D82" s="53"/>
      <c r="E82" s="53"/>
      <c r="F82" s="53"/>
      <c r="G82" s="58"/>
      <c r="H82" s="82"/>
      <c r="I82" s="53"/>
      <c r="L82" s="53"/>
      <c r="O82" s="53"/>
      <c r="P82" s="53"/>
      <c r="Q82" s="53"/>
      <c r="R82" s="53"/>
      <c r="S82" s="53"/>
      <c r="T82" s="53"/>
      <c r="U82" s="53"/>
      <c r="V82" s="53"/>
      <c r="W82" s="53"/>
      <c r="X82" s="53"/>
      <c r="Y82" s="53"/>
      <c r="Z82" s="53"/>
      <c r="AA82" s="53"/>
    </row>
    <row r="83" spans="1:27" ht="14.45" customHeight="1" x14ac:dyDescent="0.25">
      <c r="A83" s="53"/>
      <c r="B83" s="70"/>
      <c r="C83" s="135" t="s">
        <v>53</v>
      </c>
      <c r="D83" s="135"/>
      <c r="E83" s="135"/>
      <c r="F83" s="135"/>
      <c r="G83" s="136"/>
      <c r="H83" s="82"/>
      <c r="I83" s="53"/>
      <c r="L83" s="53"/>
      <c r="O83" s="53"/>
      <c r="P83" s="53"/>
      <c r="Q83" s="53"/>
      <c r="R83" s="53"/>
      <c r="S83" s="53"/>
      <c r="T83" s="53"/>
      <c r="U83" s="53"/>
      <c r="V83" s="53"/>
      <c r="W83" s="53"/>
      <c r="X83" s="53"/>
      <c r="Y83" s="53"/>
      <c r="Z83" s="53"/>
      <c r="AA83" s="53"/>
    </row>
    <row r="84" spans="1:27" ht="124.5" customHeight="1" x14ac:dyDescent="0.25">
      <c r="A84" s="53"/>
      <c r="B84" s="70"/>
      <c r="C84" s="157" t="s">
        <v>54</v>
      </c>
      <c r="D84" s="157"/>
      <c r="E84" s="157"/>
      <c r="F84" s="157"/>
      <c r="G84" s="91"/>
      <c r="I84" s="53"/>
      <c r="L84" s="53"/>
      <c r="O84" s="53"/>
      <c r="P84" s="53"/>
      <c r="Q84" s="53"/>
      <c r="R84" s="53"/>
      <c r="S84" s="53"/>
      <c r="T84" s="53"/>
      <c r="U84" s="53"/>
      <c r="V84" s="53"/>
      <c r="W84" s="53"/>
      <c r="X84" s="53"/>
      <c r="Y84" s="53"/>
      <c r="Z84" s="53"/>
      <c r="AA84" s="53"/>
    </row>
    <row r="85" spans="1:27" x14ac:dyDescent="0.25">
      <c r="A85" s="53"/>
      <c r="B85" s="70"/>
      <c r="C85" s="75" t="s">
        <v>50</v>
      </c>
      <c r="D85" s="2"/>
      <c r="E85" s="66"/>
      <c r="F85" s="66"/>
      <c r="G85" s="67"/>
      <c r="I85" s="53"/>
      <c r="L85" s="53"/>
      <c r="O85" s="53"/>
      <c r="P85" s="53"/>
      <c r="Q85" s="53"/>
      <c r="R85" s="53"/>
      <c r="S85" s="53"/>
      <c r="T85" s="53"/>
      <c r="U85" s="53"/>
      <c r="V85" s="53"/>
      <c r="W85" s="53"/>
      <c r="X85" s="53"/>
      <c r="Y85" s="53"/>
      <c r="Z85" s="53"/>
      <c r="AA85" s="53"/>
    </row>
    <row r="86" spans="1:27" ht="15.75" thickBot="1" x14ac:dyDescent="0.3">
      <c r="A86" s="66"/>
      <c r="B86" s="92"/>
      <c r="C86" s="93"/>
      <c r="D86" s="93"/>
      <c r="E86" s="93"/>
      <c r="F86" s="93"/>
      <c r="G86" s="94"/>
      <c r="I86" s="53"/>
      <c r="L86" s="53"/>
      <c r="O86" s="53"/>
      <c r="P86" s="53"/>
      <c r="Q86" s="53"/>
      <c r="R86" s="53"/>
      <c r="S86" s="53"/>
      <c r="T86" s="53"/>
      <c r="U86" s="53"/>
      <c r="V86" s="53"/>
      <c r="W86" s="53"/>
      <c r="X86" s="53"/>
      <c r="Y86" s="53"/>
      <c r="Z86" s="53"/>
      <c r="AA86" s="53"/>
    </row>
    <row r="87" spans="1:27" ht="28.9" customHeight="1" x14ac:dyDescent="0.25">
      <c r="A87" s="66"/>
      <c r="B87" s="66"/>
      <c r="C87" s="66"/>
      <c r="D87" s="66"/>
      <c r="E87" s="66"/>
      <c r="F87" s="66"/>
      <c r="G87" s="53"/>
      <c r="I87" s="53"/>
      <c r="L87" s="53"/>
      <c r="O87" s="53"/>
      <c r="P87" s="53"/>
      <c r="Q87" s="53"/>
      <c r="R87" s="53"/>
      <c r="S87" s="53"/>
      <c r="T87" s="53"/>
      <c r="U87" s="53"/>
      <c r="V87" s="53"/>
      <c r="W87" s="53"/>
      <c r="X87" s="53"/>
      <c r="Y87" s="53"/>
      <c r="Z87" s="53"/>
      <c r="AA87" s="53"/>
    </row>
    <row r="88" spans="1:27" ht="14.45" hidden="1" customHeight="1" x14ac:dyDescent="0.25">
      <c r="A88" s="53"/>
      <c r="B88" s="66"/>
      <c r="C88" s="66"/>
      <c r="D88" s="66"/>
      <c r="E88" s="66"/>
      <c r="F88" s="66"/>
      <c r="G88" s="53"/>
      <c r="I88" s="53"/>
      <c r="L88" s="53"/>
      <c r="O88" s="53"/>
      <c r="P88" s="53"/>
      <c r="Q88" s="53"/>
      <c r="R88" s="53"/>
      <c r="S88" s="53"/>
      <c r="T88" s="53"/>
      <c r="U88" s="53"/>
      <c r="V88" s="53"/>
      <c r="W88" s="53"/>
      <c r="X88" s="53"/>
      <c r="Y88" s="53"/>
      <c r="Z88" s="53"/>
      <c r="AA88" s="53"/>
    </row>
    <row r="89" spans="1:27" hidden="1" x14ac:dyDescent="0.25">
      <c r="A89" s="53"/>
      <c r="B89" s="66"/>
      <c r="C89" s="66"/>
      <c r="D89" s="66"/>
      <c r="E89" s="66"/>
      <c r="F89" s="66"/>
      <c r="G89" s="53"/>
      <c r="I89" s="53"/>
      <c r="L89" s="53"/>
      <c r="O89" s="53"/>
      <c r="P89" s="53"/>
      <c r="Q89" s="53"/>
      <c r="R89" s="53"/>
      <c r="S89" s="53"/>
      <c r="T89" s="53"/>
      <c r="U89" s="53"/>
      <c r="V89" s="53"/>
      <c r="W89" s="53"/>
      <c r="X89" s="53"/>
      <c r="Y89" s="53"/>
      <c r="Z89" s="53"/>
      <c r="AA89" s="53"/>
    </row>
    <row r="90" spans="1:27" hidden="1" x14ac:dyDescent="0.25">
      <c r="A90" s="53"/>
      <c r="B90" s="66"/>
      <c r="C90" s="66"/>
      <c r="D90" s="66"/>
      <c r="E90" s="66"/>
      <c r="F90" s="66"/>
      <c r="G90" s="53"/>
      <c r="I90" s="53"/>
      <c r="L90" s="53"/>
      <c r="O90" s="53"/>
      <c r="P90" s="53"/>
      <c r="Q90" s="53"/>
      <c r="R90" s="53"/>
      <c r="S90" s="53"/>
      <c r="T90" s="53"/>
      <c r="U90" s="53"/>
      <c r="V90" s="53"/>
      <c r="W90" s="53"/>
      <c r="X90" s="53"/>
      <c r="Y90" s="53"/>
      <c r="Z90" s="53"/>
      <c r="AA90" s="53"/>
    </row>
    <row r="91" spans="1:27" hidden="1" x14ac:dyDescent="0.25">
      <c r="A91" s="53"/>
      <c r="B91" s="66"/>
      <c r="C91" s="66"/>
      <c r="D91" s="66"/>
      <c r="E91" s="66"/>
      <c r="F91" s="66"/>
      <c r="G91" s="53"/>
      <c r="I91" s="53"/>
      <c r="L91" s="53"/>
      <c r="O91" s="53"/>
      <c r="P91" s="53"/>
      <c r="Q91" s="53"/>
      <c r="R91" s="53"/>
      <c r="S91" s="53"/>
      <c r="T91" s="53"/>
      <c r="U91" s="53"/>
      <c r="V91" s="53"/>
      <c r="W91" s="53"/>
      <c r="X91" s="53"/>
      <c r="Y91" s="53"/>
      <c r="Z91" s="53"/>
      <c r="AA91" s="53"/>
    </row>
    <row r="92" spans="1:27" hidden="1" x14ac:dyDescent="0.25">
      <c r="A92" s="53"/>
      <c r="B92" s="66"/>
      <c r="C92" s="66"/>
      <c r="D92" s="66"/>
      <c r="E92" s="66"/>
      <c r="F92" s="66"/>
      <c r="G92" s="53"/>
      <c r="I92" s="53"/>
      <c r="L92" s="53"/>
      <c r="O92" s="53"/>
      <c r="P92" s="53"/>
      <c r="Q92" s="53"/>
      <c r="R92" s="53"/>
      <c r="S92" s="53"/>
      <c r="T92" s="53"/>
      <c r="U92" s="53"/>
      <c r="V92" s="53"/>
      <c r="W92" s="53"/>
      <c r="X92" s="53"/>
      <c r="Y92" s="53"/>
      <c r="Z92" s="53"/>
      <c r="AA92" s="53"/>
    </row>
    <row r="93" spans="1:27" ht="14.45" hidden="1" customHeight="1" x14ac:dyDescent="0.25">
      <c r="A93" s="53"/>
      <c r="B93" s="66"/>
      <c r="C93" s="66"/>
      <c r="D93" s="66"/>
      <c r="E93" s="66"/>
      <c r="F93" s="66"/>
      <c r="G93" s="53"/>
      <c r="I93" s="53"/>
      <c r="L93" s="53"/>
      <c r="O93" s="53"/>
      <c r="P93" s="53"/>
      <c r="Q93" s="53"/>
      <c r="R93" s="53"/>
      <c r="S93" s="53"/>
      <c r="T93" s="53"/>
      <c r="U93" s="53"/>
      <c r="V93" s="53"/>
      <c r="W93" s="53"/>
      <c r="X93" s="53"/>
      <c r="Y93" s="53"/>
      <c r="Z93" s="53"/>
      <c r="AA93" s="53"/>
    </row>
    <row r="94" spans="1:27" ht="15" hidden="1" customHeight="1" x14ac:dyDescent="0.25">
      <c r="A94" s="53"/>
      <c r="B94" s="66"/>
      <c r="C94" s="66"/>
      <c r="D94" s="66"/>
      <c r="E94" s="66"/>
      <c r="F94" s="66"/>
      <c r="G94" s="53"/>
      <c r="I94" s="53"/>
      <c r="L94" s="53"/>
      <c r="O94" s="53"/>
      <c r="P94" s="53"/>
      <c r="Q94" s="53"/>
      <c r="R94" s="53"/>
      <c r="S94" s="53"/>
      <c r="T94" s="53"/>
      <c r="U94" s="53"/>
      <c r="V94" s="53"/>
      <c r="W94" s="53"/>
      <c r="X94" s="53"/>
      <c r="Y94" s="53"/>
      <c r="Z94" s="53"/>
      <c r="AA94" s="53"/>
    </row>
    <row r="95" spans="1:27" ht="14.45" hidden="1" customHeight="1" x14ac:dyDescent="0.25">
      <c r="A95" s="53"/>
      <c r="B95" s="66"/>
      <c r="C95" s="66"/>
      <c r="D95" s="66"/>
      <c r="E95" s="66"/>
      <c r="F95" s="66"/>
      <c r="G95" s="53"/>
      <c r="I95" s="53"/>
      <c r="L95" s="53"/>
      <c r="O95" s="53"/>
      <c r="P95" s="53"/>
      <c r="Q95" s="53"/>
      <c r="R95" s="53"/>
      <c r="S95" s="53"/>
      <c r="T95" s="53"/>
      <c r="U95" s="53"/>
      <c r="V95" s="53"/>
      <c r="W95" s="53"/>
      <c r="X95" s="53"/>
      <c r="Y95" s="53"/>
      <c r="Z95" s="53"/>
      <c r="AA95" s="53"/>
    </row>
    <row r="96" spans="1:27" hidden="1" x14ac:dyDescent="0.25">
      <c r="A96" s="53"/>
      <c r="B96" s="66"/>
      <c r="C96" s="66"/>
      <c r="D96" s="66"/>
      <c r="E96" s="66"/>
      <c r="F96" s="66"/>
      <c r="G96" s="53"/>
      <c r="I96" s="53"/>
      <c r="L96" s="53"/>
      <c r="O96" s="53"/>
      <c r="P96" s="53"/>
      <c r="Q96" s="53"/>
      <c r="R96" s="53"/>
      <c r="S96" s="53"/>
      <c r="T96" s="53"/>
      <c r="U96" s="53"/>
      <c r="V96" s="53"/>
      <c r="W96" s="53"/>
      <c r="X96" s="53"/>
      <c r="Y96" s="53"/>
      <c r="Z96" s="53"/>
      <c r="AA96" s="53"/>
    </row>
    <row r="97" spans="1:27" hidden="1" x14ac:dyDescent="0.25">
      <c r="A97" s="53"/>
      <c r="B97" s="66"/>
      <c r="C97" s="66"/>
      <c r="D97" s="66"/>
      <c r="E97" s="66"/>
      <c r="F97" s="66"/>
      <c r="G97" s="53"/>
      <c r="I97" s="53"/>
      <c r="L97" s="53"/>
      <c r="O97" s="53"/>
      <c r="P97" s="53"/>
      <c r="Q97" s="53"/>
      <c r="R97" s="53"/>
      <c r="S97" s="53"/>
      <c r="T97" s="53"/>
      <c r="U97" s="53"/>
      <c r="V97" s="53"/>
      <c r="W97" s="53"/>
      <c r="X97" s="53"/>
      <c r="Y97" s="53"/>
      <c r="Z97" s="53"/>
      <c r="AA97" s="53"/>
    </row>
    <row r="98" spans="1:27" hidden="1" x14ac:dyDescent="0.25">
      <c r="A98" s="53"/>
      <c r="B98" s="66"/>
      <c r="C98" s="66"/>
      <c r="D98" s="66"/>
      <c r="E98" s="66"/>
      <c r="F98" s="66"/>
      <c r="G98" s="53"/>
      <c r="I98" s="53"/>
      <c r="L98" s="53"/>
      <c r="O98" s="53"/>
      <c r="P98" s="53"/>
      <c r="Q98" s="53"/>
      <c r="R98" s="53"/>
      <c r="S98" s="53"/>
      <c r="T98" s="53"/>
      <c r="U98" s="53"/>
      <c r="V98" s="53"/>
      <c r="W98" s="53"/>
      <c r="X98" s="53"/>
      <c r="Y98" s="53"/>
      <c r="Z98" s="53"/>
      <c r="AA98" s="53"/>
    </row>
    <row r="99" spans="1:27" hidden="1" x14ac:dyDescent="0.25">
      <c r="A99" s="53"/>
      <c r="B99" s="66"/>
      <c r="C99" s="66"/>
      <c r="D99" s="66"/>
      <c r="E99" s="66"/>
      <c r="F99" s="66"/>
      <c r="G99" s="53"/>
      <c r="I99" s="53"/>
      <c r="L99" s="53"/>
      <c r="O99" s="53"/>
      <c r="P99" s="53"/>
      <c r="Q99" s="53"/>
      <c r="R99" s="53"/>
      <c r="S99" s="53"/>
      <c r="T99" s="53"/>
      <c r="U99" s="53"/>
      <c r="V99" s="53"/>
      <c r="W99" s="53"/>
      <c r="X99" s="53"/>
      <c r="Y99" s="53"/>
      <c r="Z99" s="53"/>
      <c r="AA99" s="53"/>
    </row>
    <row r="100" spans="1:27" hidden="1" x14ac:dyDescent="0.25">
      <c r="A100" s="53"/>
      <c r="B100" s="66"/>
      <c r="C100" s="66"/>
      <c r="D100" s="66"/>
      <c r="E100" s="66"/>
      <c r="F100" s="66"/>
      <c r="G100" s="53"/>
      <c r="I100" s="53"/>
      <c r="L100" s="53"/>
      <c r="O100" s="53"/>
      <c r="P100" s="53"/>
      <c r="Q100" s="53"/>
      <c r="R100" s="53"/>
      <c r="S100" s="53"/>
      <c r="T100" s="53"/>
      <c r="U100" s="53"/>
      <c r="V100" s="53"/>
      <c r="W100" s="53"/>
      <c r="X100" s="53"/>
      <c r="Y100" s="53"/>
      <c r="Z100" s="53"/>
      <c r="AA100" s="53"/>
    </row>
    <row r="101" spans="1:27" hidden="1" x14ac:dyDescent="0.25">
      <c r="A101" s="53"/>
      <c r="B101" s="66"/>
      <c r="C101" s="66"/>
      <c r="D101" s="66"/>
      <c r="E101" s="66"/>
      <c r="F101" s="66"/>
      <c r="G101" s="53"/>
      <c r="I101" s="53"/>
      <c r="L101" s="53"/>
      <c r="O101" s="53"/>
      <c r="P101" s="53"/>
      <c r="Q101" s="53"/>
      <c r="R101" s="53"/>
      <c r="S101" s="53"/>
      <c r="T101" s="53"/>
      <c r="U101" s="53"/>
      <c r="V101" s="53"/>
      <c r="W101" s="53"/>
      <c r="X101" s="53"/>
      <c r="Y101" s="53"/>
      <c r="Z101" s="53"/>
      <c r="AA101" s="53"/>
    </row>
    <row r="102" spans="1:27" hidden="1" x14ac:dyDescent="0.25">
      <c r="A102" s="53"/>
      <c r="B102" s="66"/>
      <c r="C102" s="66"/>
      <c r="D102" s="66"/>
      <c r="E102" s="66"/>
      <c r="F102" s="66"/>
      <c r="G102" s="53"/>
      <c r="I102" s="53"/>
      <c r="L102" s="53"/>
      <c r="O102" s="53"/>
      <c r="P102" s="53"/>
      <c r="Q102" s="53"/>
      <c r="R102" s="53"/>
      <c r="S102" s="53"/>
      <c r="T102" s="53"/>
      <c r="U102" s="53"/>
      <c r="V102" s="53"/>
      <c r="W102" s="53"/>
      <c r="X102" s="53"/>
      <c r="Y102" s="53"/>
      <c r="Z102" s="53"/>
      <c r="AA102" s="53"/>
    </row>
    <row r="103" spans="1:27" hidden="1" x14ac:dyDescent="0.25">
      <c r="A103" s="53"/>
      <c r="B103" s="66"/>
      <c r="C103" s="66"/>
      <c r="D103" s="66"/>
      <c r="E103" s="66"/>
      <c r="F103" s="66"/>
      <c r="G103" s="53"/>
      <c r="I103" s="53"/>
      <c r="L103" s="53"/>
      <c r="O103" s="53"/>
      <c r="P103" s="53"/>
      <c r="Q103" s="53"/>
      <c r="R103" s="53"/>
      <c r="S103" s="53"/>
      <c r="T103" s="53"/>
      <c r="U103" s="53"/>
      <c r="V103" s="53"/>
      <c r="W103" s="53"/>
      <c r="X103" s="53"/>
      <c r="Y103" s="53"/>
      <c r="Z103" s="53"/>
      <c r="AA103" s="53"/>
    </row>
    <row r="104" spans="1:27" hidden="1" x14ac:dyDescent="0.25">
      <c r="A104" s="53"/>
      <c r="B104" s="66"/>
      <c r="C104" s="66"/>
      <c r="D104" s="66"/>
      <c r="E104" s="66"/>
      <c r="F104" s="66"/>
      <c r="G104" s="53"/>
      <c r="I104" s="53"/>
      <c r="L104" s="53"/>
      <c r="O104" s="53"/>
      <c r="P104" s="53"/>
      <c r="Q104" s="53"/>
      <c r="R104" s="53"/>
      <c r="S104" s="53"/>
      <c r="T104" s="53"/>
      <c r="U104" s="53"/>
      <c r="V104" s="53"/>
      <c r="W104" s="53"/>
      <c r="X104" s="53"/>
      <c r="Y104" s="53"/>
      <c r="Z104" s="53"/>
      <c r="AA104" s="53"/>
    </row>
    <row r="105" spans="1:27" hidden="1" x14ac:dyDescent="0.25">
      <c r="A105" s="53"/>
      <c r="B105" s="66"/>
      <c r="C105" s="66"/>
      <c r="D105" s="66"/>
      <c r="E105" s="66"/>
      <c r="F105" s="66"/>
      <c r="G105" s="53"/>
      <c r="I105" s="53"/>
      <c r="L105" s="53"/>
      <c r="O105" s="53"/>
      <c r="P105" s="53"/>
      <c r="Q105" s="53"/>
      <c r="R105" s="53"/>
      <c r="S105" s="53"/>
      <c r="T105" s="53"/>
      <c r="U105" s="53"/>
      <c r="V105" s="53"/>
      <c r="W105" s="53"/>
      <c r="X105" s="53"/>
      <c r="Y105" s="53"/>
      <c r="Z105" s="53"/>
      <c r="AA105" s="53"/>
    </row>
    <row r="106" spans="1:27" hidden="1" x14ac:dyDescent="0.25">
      <c r="A106" s="53"/>
      <c r="B106" s="66"/>
      <c r="C106" s="66"/>
      <c r="D106" s="66"/>
      <c r="E106" s="66"/>
      <c r="F106" s="66"/>
      <c r="G106" s="53"/>
      <c r="I106" s="53"/>
      <c r="L106" s="53"/>
      <c r="O106" s="53"/>
      <c r="P106" s="53"/>
      <c r="Q106" s="53"/>
      <c r="R106" s="53"/>
      <c r="S106" s="53"/>
      <c r="T106" s="53"/>
      <c r="U106" s="53"/>
      <c r="V106" s="53"/>
      <c r="W106" s="53"/>
      <c r="X106" s="53"/>
      <c r="Y106" s="53"/>
      <c r="Z106" s="53"/>
      <c r="AA106" s="53"/>
    </row>
    <row r="107" spans="1:27" hidden="1" x14ac:dyDescent="0.25">
      <c r="A107" s="53"/>
      <c r="B107" s="66"/>
      <c r="C107" s="66"/>
      <c r="D107" s="66"/>
      <c r="E107" s="66"/>
      <c r="F107" s="66"/>
      <c r="G107" s="53"/>
      <c r="I107" s="53"/>
      <c r="L107" s="53"/>
      <c r="O107" s="53"/>
      <c r="P107" s="53"/>
      <c r="Q107" s="53"/>
      <c r="R107" s="53"/>
      <c r="S107" s="53"/>
      <c r="T107" s="53"/>
      <c r="U107" s="53"/>
      <c r="V107" s="53"/>
      <c r="W107" s="53"/>
      <c r="X107" s="53"/>
      <c r="Y107" s="53"/>
      <c r="Z107" s="53"/>
      <c r="AA107" s="53"/>
    </row>
    <row r="108" spans="1:27" hidden="1" x14ac:dyDescent="0.25">
      <c r="A108" s="53"/>
      <c r="B108" s="66"/>
      <c r="C108" s="66"/>
      <c r="D108" s="66"/>
      <c r="E108" s="66"/>
      <c r="F108" s="66"/>
      <c r="G108" s="53"/>
      <c r="I108" s="53"/>
      <c r="L108" s="53"/>
      <c r="O108" s="53"/>
      <c r="P108" s="53"/>
      <c r="Q108" s="53"/>
      <c r="R108" s="53"/>
      <c r="S108" s="53"/>
      <c r="T108" s="53"/>
      <c r="U108" s="53"/>
      <c r="V108" s="53"/>
      <c r="W108" s="53"/>
      <c r="X108" s="53"/>
      <c r="Y108" s="53"/>
      <c r="Z108" s="53"/>
      <c r="AA108" s="53"/>
    </row>
    <row r="109" spans="1:27" hidden="1" x14ac:dyDescent="0.25">
      <c r="A109" s="53"/>
      <c r="B109" s="66"/>
      <c r="C109" s="66"/>
      <c r="D109" s="66"/>
      <c r="E109" s="66"/>
      <c r="F109" s="66"/>
      <c r="G109" s="53"/>
      <c r="I109" s="53"/>
      <c r="L109" s="53"/>
      <c r="O109" s="53"/>
      <c r="P109" s="53"/>
      <c r="Q109" s="53"/>
      <c r="R109" s="53"/>
      <c r="S109" s="53"/>
      <c r="T109" s="53"/>
      <c r="U109" s="53"/>
      <c r="V109" s="53"/>
      <c r="W109" s="53"/>
      <c r="X109" s="53"/>
      <c r="Y109" s="53"/>
      <c r="Z109" s="53"/>
      <c r="AA109" s="53"/>
    </row>
    <row r="110" spans="1:27" hidden="1" x14ac:dyDescent="0.25">
      <c r="B110" s="66"/>
      <c r="C110" s="66"/>
      <c r="D110" s="66"/>
      <c r="E110" s="66"/>
      <c r="F110" s="66"/>
      <c r="G110" s="53"/>
      <c r="I110" s="53"/>
      <c r="L110" s="53"/>
      <c r="O110" s="53"/>
    </row>
    <row r="111" spans="1:27" hidden="1" x14ac:dyDescent="0.25">
      <c r="B111" s="66"/>
      <c r="C111" s="66"/>
      <c r="D111" s="66"/>
      <c r="E111" s="66"/>
      <c r="F111" s="66"/>
      <c r="G111" s="53"/>
      <c r="I111" s="53"/>
      <c r="L111" s="53"/>
      <c r="O111" s="53"/>
    </row>
    <row r="112" spans="1:27" hidden="1" x14ac:dyDescent="0.25">
      <c r="B112" s="66"/>
      <c r="C112" s="66"/>
      <c r="D112" s="66"/>
      <c r="E112" s="66"/>
      <c r="F112" s="66"/>
      <c r="G112" s="53"/>
      <c r="I112" s="53"/>
      <c r="L112" s="53"/>
      <c r="O112" s="53"/>
    </row>
    <row r="113" spans="2:15" hidden="1" x14ac:dyDescent="0.25">
      <c r="B113" s="66"/>
      <c r="C113" s="66"/>
      <c r="D113" s="66"/>
      <c r="E113" s="66"/>
      <c r="F113" s="66"/>
      <c r="G113" s="53"/>
      <c r="I113" s="53"/>
      <c r="L113" s="53"/>
      <c r="O113" s="53"/>
    </row>
  </sheetData>
  <mergeCells count="26">
    <mergeCell ref="C84:F84"/>
    <mergeCell ref="C83:G83"/>
    <mergeCell ref="C70:D70"/>
    <mergeCell ref="C75:F75"/>
    <mergeCell ref="C79:F79"/>
    <mergeCell ref="C76:F76"/>
    <mergeCell ref="C80:F80"/>
    <mergeCell ref="C67:F67"/>
    <mergeCell ref="C11:L11"/>
    <mergeCell ref="C63:D63"/>
    <mergeCell ref="D49:E49"/>
    <mergeCell ref="C60:F60"/>
    <mergeCell ref="C13:D13"/>
    <mergeCell ref="C59:D59"/>
    <mergeCell ref="C15:F44"/>
    <mergeCell ref="C10:K10"/>
    <mergeCell ref="C66:G66"/>
    <mergeCell ref="B3:L4"/>
    <mergeCell ref="B5:L6"/>
    <mergeCell ref="C54:F54"/>
    <mergeCell ref="C8:M8"/>
    <mergeCell ref="J34:L36"/>
    <mergeCell ref="C53:G53"/>
    <mergeCell ref="C46:G46"/>
    <mergeCell ref="E56:G56"/>
    <mergeCell ref="J38:L45"/>
  </mergeCells>
  <phoneticPr fontId="7" type="noConversion"/>
  <conditionalFormatting sqref="C59 C61:D61 C66 C68:D68">
    <cfRule type="expression" dxfId="2" priority="1" stopIfTrue="1">
      <formula>IF($D$49 = "Improve or separate my supply", TRUE, FALSE)</formula>
    </cfRule>
  </conditionalFormatting>
  <conditionalFormatting sqref="C63 C64:D64">
    <cfRule type="expression" dxfId="1" priority="16" stopIfTrue="1">
      <formula>IF($D$61 ="Yes", FALSE, TRUE)</formula>
    </cfRule>
  </conditionalFormatting>
  <conditionalFormatting sqref="C70 C71:D71">
    <cfRule type="expression" dxfId="0" priority="19" stopIfTrue="1">
      <formula>IF($D$68 ="Yes", FALSE, TRUE)</formula>
    </cfRule>
  </conditionalFormatting>
  <dataValidations count="5">
    <dataValidation type="whole" allowBlank="1" showInputMessage="1" showErrorMessage="1" errorTitle="Above limit" error="This tool cannot calculate more than 50 total properties" sqref="D57:E57" xr:uid="{9B138459-BF69-4FF3-B5E8-FA9F3651AAA7}">
      <formula1>0</formula1>
      <formula2>50</formula2>
    </dataValidation>
    <dataValidation type="list" allowBlank="1" showInputMessage="1" showErrorMessage="1" sqref="D61 D68 D71" xr:uid="{BD500DA4-9389-44F8-8A68-E9C388F91666}">
      <formula1>"--, Yes, No"</formula1>
    </dataValidation>
    <dataValidation type="list" allowBlank="1" showInputMessage="1" showErrorMessage="1" sqref="D49" xr:uid="{85C5A258-B501-4ACD-AB44-6828BB055FDC}">
      <formula1>"--, Improve or separate my supply, Convert an existing property into multiple, Build a new property"</formula1>
    </dataValidation>
    <dataValidation type="whole" allowBlank="1" showInputMessage="1" showErrorMessage="1" sqref="D64" xr:uid="{8EF65F55-9179-4543-BC55-D745FB24080B}">
      <formula1>0</formula1>
      <formula2>1000</formula2>
    </dataValidation>
    <dataValidation type="whole" operator="greaterThanOrEqual" allowBlank="1" showInputMessage="1" showErrorMessage="1" sqref="D77 D81 D85" xr:uid="{18CA3670-3E52-47D8-95FF-570947F12BC7}">
      <formula1>0</formula1>
    </dataValidation>
  </dataValidations>
  <hyperlinks>
    <hyperlink ref="C11:L11" r:id="rId1" display="Thames Water Charging arrangements for new connection services" xr:uid="{1880A401-D758-404F-A031-EE4110DB72D1}"/>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4803D-5FE1-470A-8958-82E5CD40E51B}">
  <dimension ref="B1:R69"/>
  <sheetViews>
    <sheetView zoomScale="90" zoomScaleNormal="90" workbookViewId="0">
      <selection activeCell="D6" sqref="D6"/>
    </sheetView>
  </sheetViews>
  <sheetFormatPr defaultRowHeight="15" x14ac:dyDescent="0.25"/>
  <cols>
    <col min="1" max="1" width="3.140625" customWidth="1"/>
    <col min="2" max="2" width="40.42578125" bestFit="1" customWidth="1"/>
    <col min="3" max="9" width="14.42578125" customWidth="1"/>
    <col min="13" max="18" width="8.7109375" customWidth="1"/>
  </cols>
  <sheetData>
    <row r="1" spans="2:18" ht="15.75" thickBot="1" x14ac:dyDescent="0.3"/>
    <row r="2" spans="2:18" x14ac:dyDescent="0.25">
      <c r="B2" s="35" t="s">
        <v>55</v>
      </c>
      <c r="C2" s="36" t="s">
        <v>56</v>
      </c>
      <c r="D2" s="36" t="s">
        <v>57</v>
      </c>
      <c r="E2" s="36" t="s">
        <v>58</v>
      </c>
      <c r="F2" s="37" t="s">
        <v>59</v>
      </c>
    </row>
    <row r="3" spans="2:18" x14ac:dyDescent="0.25">
      <c r="B3" s="38" t="s">
        <v>60</v>
      </c>
      <c r="C3" s="1"/>
      <c r="D3" s="1"/>
      <c r="E3" s="1"/>
      <c r="F3" s="39"/>
    </row>
    <row r="4" spans="2:18" x14ac:dyDescent="0.25">
      <c r="B4" s="3" t="s">
        <v>61</v>
      </c>
      <c r="C4">
        <f>IF(SUM(Commercial,Domestic)+IF(AND(App_type &lt;&gt; "Improve or separate my supply", Existing= "Yes"), Existing_retain, 0)&gt;0,1,0)</f>
        <v>0</v>
      </c>
      <c r="D4" s="40">
        <v>105</v>
      </c>
      <c r="E4" s="40">
        <f>D4*C4</f>
        <v>0</v>
      </c>
      <c r="F4" s="4">
        <f>E4*1.2</f>
        <v>0</v>
      </c>
    </row>
    <row r="5" spans="2:18" x14ac:dyDescent="0.25">
      <c r="B5" s="3" t="s">
        <v>62</v>
      </c>
      <c r="C5">
        <f>IF(IF(AND(TBS = "Yes", OR(TBS_retain = "", TBS_retain = "No")), SUM(Commercial, Domestic)+IF(AND(App_type &lt;&gt; "Improve or separate my supply", AND(App_type &lt;&gt; "Improve or separate my supply", Existing= "Yes")), Existing_retain, 0) +1, SUM(Commercial, Domestic)+IF(AND(App_type &lt;&gt; "Improve or separate my supply", Existing= "Yes"), Existing_retain, 0))&gt;0,1,0)</f>
        <v>0</v>
      </c>
      <c r="D5" s="40">
        <v>190</v>
      </c>
      <c r="E5" s="40">
        <f>D5*C5</f>
        <v>0</v>
      </c>
      <c r="F5" s="4">
        <f>E5*1.2</f>
        <v>0</v>
      </c>
    </row>
    <row r="6" spans="2:18" x14ac:dyDescent="0.25">
      <c r="B6" s="3" t="s">
        <v>63</v>
      </c>
      <c r="C6">
        <f>IF(
   IF(
      AND(TBS = "Yes", OR(TBS_retain = "No", TBS_retain = 0)),
      SUM(Commercial, Domestic)-
         IF(AND(App_type &lt;&gt; "Improve or separate my supply", Existing= "Yes"), Existing_retain, 0)+1,
      SUM(Commercial, Domestic)-
         IF(AND(App_type &lt;&gt; "Improve or separate my supply", Existing= "Yes"), Existing_retain, 0)
   ) &gt;1,
   IF(
      AND(TBS = "Yes", OR(TBS_retain = "No", TBS_retain = 0)),
      SUM(Commercial, Domestic)-IF(AND(App_type &lt;&gt; "Improve or separate my supply", Existing= "Yes"), Existing_retain, 0),
      SUM(Commercial, Domestic)-IF(AND(App_type &lt;&gt; "Improve or separate my supply", Existing= "Yes"), Existing_retain, 0)-1
   ),
0)</f>
        <v>0</v>
      </c>
      <c r="D6" s="40">
        <v>55</v>
      </c>
      <c r="E6" s="40">
        <f>D6*C6</f>
        <v>0</v>
      </c>
      <c r="F6" s="4">
        <f>E6*1.2</f>
        <v>0</v>
      </c>
    </row>
    <row r="7" spans="2:18" x14ac:dyDescent="0.25">
      <c r="B7" s="38" t="s">
        <v>64</v>
      </c>
      <c r="C7" s="1"/>
      <c r="D7" s="1"/>
      <c r="E7" s="1"/>
      <c r="F7" s="39"/>
    </row>
    <row r="8" spans="2:18" ht="15.75" thickBot="1" x14ac:dyDescent="0.3">
      <c r="B8" s="3" t="s">
        <v>65</v>
      </c>
      <c r="C8">
        <f>IF(App_type= "Improve or separate my supply", 0, IF(SUM(Commercial, Domestic)-Existing_retain&lt;0, 0, SUM(Commercial, Domestic)-Existing_retain))</f>
        <v>0</v>
      </c>
      <c r="D8" s="40">
        <v>1575</v>
      </c>
      <c r="E8" s="40">
        <f>C8*D8</f>
        <v>0</v>
      </c>
      <c r="F8" s="5">
        <f>E8</f>
        <v>0</v>
      </c>
    </row>
    <row r="9" spans="2:18" ht="15.75" thickBot="1" x14ac:dyDescent="0.3">
      <c r="B9" s="6" t="s">
        <v>22</v>
      </c>
      <c r="C9" s="7">
        <f>IF(App_type= "Improve or separate my supply", 0, IF(SUM(Commercial, Domestic)-Existing_retain&lt;0, 0, SUM(Commercial, Domestic)-Existing_retain))</f>
        <v>0</v>
      </c>
      <c r="D9" s="8">
        <v>780</v>
      </c>
      <c r="E9" s="8">
        <f>C9*D9</f>
        <v>0</v>
      </c>
      <c r="F9" s="9">
        <f>E9</f>
        <v>0</v>
      </c>
      <c r="H9" s="41" t="s">
        <v>66</v>
      </c>
      <c r="I9" s="10">
        <f>IF(AND(TBS="Yes",OR(TBS_retain = "No", TBS_retain = 0)),"TBS not retained",IF(AND(TBS="Yes", TBS_retain ="Yes"),"TBS Retained",0))</f>
        <v>0</v>
      </c>
    </row>
    <row r="10" spans="2:18" ht="15.75" thickBot="1" x14ac:dyDescent="0.3">
      <c r="B10" s="38" t="s">
        <v>67</v>
      </c>
      <c r="C10" s="1"/>
      <c r="D10" s="1"/>
      <c r="E10" s="1"/>
      <c r="F10" s="39"/>
    </row>
    <row r="11" spans="2:18" ht="15.75" thickBot="1" x14ac:dyDescent="0.3">
      <c r="B11" s="3" t="s">
        <v>65</v>
      </c>
      <c r="C11">
        <f>IF(App_type= "Improve or separate my supply", 0, IF(SUM(Commercial, Domestic)-Existing_retain&lt;0, 0, SUM(Commercial, Domestic)-Existing_retain))</f>
        <v>0</v>
      </c>
      <c r="D11" s="40">
        <v>150</v>
      </c>
      <c r="E11" s="40">
        <f>C11*D11</f>
        <v>0</v>
      </c>
      <c r="F11" s="5">
        <f>E11</f>
        <v>0</v>
      </c>
      <c r="H11" s="41" t="s">
        <v>68</v>
      </c>
      <c r="I11" s="46">
        <f>IF(AND(App_type = "Convert an existing property into multiple", Domestic&gt;Commercial), 0.05,
   IF(AND(App_type = "Build a new property", Domestic&gt;Commercial), 0, 0.2
))</f>
        <v>0.2</v>
      </c>
    </row>
    <row r="12" spans="2:18" ht="15.75" thickBot="1" x14ac:dyDescent="0.3">
      <c r="B12" s="6" t="s">
        <v>22</v>
      </c>
      <c r="C12" s="7">
        <f>IF(App_type= "Improve or separate my supply", 0, IF(SUM(Commercial, Domestic)-Existing_retain&lt;0, 0, SUM(Commercial, Domestic)-Existing_retain))</f>
        <v>0</v>
      </c>
      <c r="D12" s="8">
        <v>55</v>
      </c>
      <c r="E12" s="8">
        <f>C12*D12</f>
        <v>0</v>
      </c>
      <c r="F12" s="9">
        <f>E12</f>
        <v>0</v>
      </c>
    </row>
    <row r="13" spans="2:18" x14ac:dyDescent="0.25">
      <c r="B13" s="38" t="s">
        <v>69</v>
      </c>
      <c r="C13" s="1"/>
      <c r="D13" s="1"/>
      <c r="E13" s="1"/>
      <c r="F13" s="39"/>
      <c r="H13" s="11"/>
    </row>
    <row r="14" spans="2:18" ht="15.75" thickBot="1" x14ac:dyDescent="0.3">
      <c r="B14" s="6" t="s">
        <v>70</v>
      </c>
      <c r="C14" s="7">
        <f>IF(AND(TBS="Yes",SUM(Commercial, Domestic)&gt;0),1,0)</f>
        <v>0</v>
      </c>
      <c r="D14" s="8">
        <v>4220</v>
      </c>
      <c r="E14" s="8">
        <f>C14*D14</f>
        <v>0</v>
      </c>
      <c r="F14" s="9">
        <f>E14*1.2</f>
        <v>0</v>
      </c>
    </row>
    <row r="15" spans="2:18" ht="15.75" thickBot="1" x14ac:dyDescent="0.3"/>
    <row r="16" spans="2:18" x14ac:dyDescent="0.25">
      <c r="B16" s="35" t="s">
        <v>55</v>
      </c>
      <c r="C16" s="36" t="s">
        <v>56</v>
      </c>
      <c r="D16" s="36" t="s">
        <v>71</v>
      </c>
      <c r="E16" s="36" t="s">
        <v>72</v>
      </c>
      <c r="F16" s="36" t="s">
        <v>73</v>
      </c>
      <c r="G16" s="36" t="s">
        <v>74</v>
      </c>
      <c r="H16" s="36" t="s">
        <v>75</v>
      </c>
      <c r="I16" s="37" t="s">
        <v>76</v>
      </c>
      <c r="L16" s="35" t="s">
        <v>56</v>
      </c>
      <c r="M16" s="36" t="s">
        <v>77</v>
      </c>
      <c r="N16" s="36"/>
      <c r="O16" s="36"/>
      <c r="P16" s="36"/>
      <c r="Q16" s="36"/>
      <c r="R16" s="37"/>
    </row>
    <row r="17" spans="2:18" ht="15.75" thickBot="1" x14ac:dyDescent="0.3">
      <c r="B17" s="38" t="s">
        <v>78</v>
      </c>
      <c r="C17" s="1"/>
      <c r="D17" s="1"/>
      <c r="E17" s="1"/>
      <c r="F17" s="1"/>
      <c r="G17" s="1"/>
      <c r="H17" s="1"/>
      <c r="I17" s="39"/>
      <c r="L17" s="42"/>
      <c r="M17" s="43" t="s">
        <v>79</v>
      </c>
      <c r="N17" s="43" t="s">
        <v>80</v>
      </c>
      <c r="O17" s="43" t="s">
        <v>81</v>
      </c>
      <c r="P17" s="43" t="s">
        <v>82</v>
      </c>
      <c r="Q17" s="43" t="s">
        <v>83</v>
      </c>
      <c r="R17" s="44" t="s">
        <v>84</v>
      </c>
    </row>
    <row r="18" spans="2:18" x14ac:dyDescent="0.25">
      <c r="B18" s="3" t="s">
        <v>85</v>
      </c>
      <c r="C18">
        <f>IF(ISERROR(
   VLOOKUP(
   IF($I$9="TBS Retained", SUM(Commercial, Domestic)-IF(AND(App_type &lt;&gt; "Improve or separate my supply", Existing= "Yes"), Existing_retain, 0)-1, SUM(Commercial, Domestic)-IF(AND(App_type &lt;&gt; "Improve or separate my supply", Existing= "Yes"), Existing_retain, 0)),
   $L$18:$R$68, 2)), 0,
   VLOOKUP(
   IF($I$9="TBS Retained", SUM(Commercial, Domestic)-IF(AND(App_type &lt;&gt; "Improve or separate my supply", Existing= "Yes"), Existing_retain, 0)-1, SUM(Commercial, Domestic)-IF(AND(App_type &lt;&gt; "Improve or separate my supply", Existing= "Yes"), Existing_retain, 0)),
   $L$18:$R$68, 2)
)</f>
        <v>0</v>
      </c>
      <c r="D18" s="51">
        <v>6470</v>
      </c>
      <c r="E18" s="51">
        <v>7250</v>
      </c>
      <c r="F18" s="40">
        <f>IF($C18&gt;0, $C18*D18, 0)</f>
        <v>0</v>
      </c>
      <c r="G18" s="40">
        <f>IF($C18&gt;0, $C18*E18, 0)</f>
        <v>0</v>
      </c>
      <c r="H18" s="40">
        <f>F18*(1+$I$11)</f>
        <v>0</v>
      </c>
      <c r="I18" s="5">
        <f>G18*(1+$I$11)</f>
        <v>0</v>
      </c>
      <c r="L18" s="12">
        <v>0</v>
      </c>
      <c r="M18" s="13"/>
      <c r="N18" s="13"/>
      <c r="O18" s="13"/>
      <c r="Q18" s="13"/>
      <c r="R18" s="14"/>
    </row>
    <row r="19" spans="2:18" x14ac:dyDescent="0.25">
      <c r="B19" s="3" t="s">
        <v>86</v>
      </c>
      <c r="C19">
        <f>SUM(C18*Road)</f>
        <v>0</v>
      </c>
      <c r="D19" s="51">
        <v>780</v>
      </c>
      <c r="E19" s="51">
        <v>940</v>
      </c>
      <c r="F19" s="40">
        <f t="shared" ref="F19:G35" si="0">IF($C19&gt;0, $C19*D19, 0)</f>
        <v>0</v>
      </c>
      <c r="G19" s="40">
        <f t="shared" si="0"/>
        <v>0</v>
      </c>
      <c r="H19" s="40">
        <f t="shared" ref="H19:H35" si="1">F19*(1+$I$11)</f>
        <v>0</v>
      </c>
      <c r="I19" s="5">
        <f t="shared" ref="I19:I39" si="2">G19*(1+$I$11)</f>
        <v>0</v>
      </c>
      <c r="L19" s="12">
        <v>1</v>
      </c>
      <c r="M19" s="13">
        <v>1</v>
      </c>
      <c r="N19" s="13"/>
      <c r="O19" s="13"/>
      <c r="P19" s="13"/>
      <c r="Q19" s="13"/>
      <c r="R19" s="14"/>
    </row>
    <row r="20" spans="2:18" x14ac:dyDescent="0.25">
      <c r="B20" s="3" t="s">
        <v>87</v>
      </c>
      <c r="C20">
        <f>SUM(C18*Footpath)</f>
        <v>0</v>
      </c>
      <c r="D20" s="51">
        <v>590</v>
      </c>
      <c r="E20" s="51">
        <v>740</v>
      </c>
      <c r="F20" s="40">
        <f t="shared" si="0"/>
        <v>0</v>
      </c>
      <c r="G20" s="40">
        <f t="shared" si="0"/>
        <v>0</v>
      </c>
      <c r="H20" s="40">
        <f t="shared" si="1"/>
        <v>0</v>
      </c>
      <c r="I20" s="5">
        <f t="shared" si="2"/>
        <v>0</v>
      </c>
      <c r="L20" s="12">
        <v>2</v>
      </c>
      <c r="M20" s="13"/>
      <c r="N20" s="13">
        <v>1</v>
      </c>
      <c r="O20" s="13"/>
      <c r="P20" s="13"/>
      <c r="Q20" s="13"/>
      <c r="R20" s="14"/>
    </row>
    <row r="21" spans="2:18" x14ac:dyDescent="0.25">
      <c r="B21" s="15" t="s">
        <v>88</v>
      </c>
      <c r="C21" s="16">
        <f>SUM(C18*Verge)</f>
        <v>0</v>
      </c>
      <c r="D21" s="17">
        <v>250</v>
      </c>
      <c r="E21" s="17">
        <v>300</v>
      </c>
      <c r="F21" s="18">
        <f t="shared" si="0"/>
        <v>0</v>
      </c>
      <c r="G21" s="18">
        <f t="shared" si="0"/>
        <v>0</v>
      </c>
      <c r="H21" s="18">
        <f t="shared" si="1"/>
        <v>0</v>
      </c>
      <c r="I21" s="19">
        <f t="shared" si="2"/>
        <v>0</v>
      </c>
      <c r="L21" s="12">
        <v>3</v>
      </c>
      <c r="M21" s="13"/>
      <c r="N21" s="13"/>
      <c r="O21" s="13">
        <v>1</v>
      </c>
      <c r="P21" s="13"/>
      <c r="Q21" s="13"/>
      <c r="R21" s="14"/>
    </row>
    <row r="22" spans="2:18" x14ac:dyDescent="0.25">
      <c r="B22" s="20" t="s">
        <v>89</v>
      </c>
      <c r="C22" s="21">
        <f>IF(ISERROR(
   VLOOKUP(
   IF($I$9="TBS Retained", SUM(Commercial, Domestic)-IF(AND(App_type &lt;&gt; "Improve or separate my supply", Existing= "Yes"), Existing_retain, 0)-1, SUM(Commercial, Domestic)-IF(AND(App_type &lt;&gt; "Improve or separate my supply", Existing= "Yes"), Existing_retain, 0)),
   $L$18:$R$68, 3)), 0,
   VLOOKUP(
   IF($I$9="TBS Retained", SUM(Commercial, Domestic)-IF(AND(App_type &lt;&gt; "Improve or separate my supply", Existing= "Yes"), Existing_retain, 0)-1, SUM(Commercial, Domestic)-IF(AND(App_type &lt;&gt; "Improve or separate my supply", Existing= "Yes"), Existing_retain, 0)),
   $L$18:$R$68, 3)
)</f>
        <v>0</v>
      </c>
      <c r="D22" s="22">
        <v>6410</v>
      </c>
      <c r="E22" s="22">
        <v>6800</v>
      </c>
      <c r="F22" s="23">
        <f t="shared" si="0"/>
        <v>0</v>
      </c>
      <c r="G22" s="23">
        <f t="shared" si="0"/>
        <v>0</v>
      </c>
      <c r="H22" s="40">
        <f t="shared" si="1"/>
        <v>0</v>
      </c>
      <c r="I22" s="5">
        <f t="shared" si="2"/>
        <v>0</v>
      </c>
      <c r="L22" s="12">
        <v>4</v>
      </c>
      <c r="M22" s="13"/>
      <c r="N22" s="13"/>
      <c r="P22" s="13">
        <v>1</v>
      </c>
      <c r="Q22" s="13"/>
      <c r="R22" s="14"/>
    </row>
    <row r="23" spans="2:18" x14ac:dyDescent="0.25">
      <c r="B23" s="3" t="s">
        <v>90</v>
      </c>
      <c r="C23">
        <f>SUM(C22*Road)</f>
        <v>0</v>
      </c>
      <c r="D23" s="51">
        <v>780</v>
      </c>
      <c r="E23" s="51">
        <v>940</v>
      </c>
      <c r="F23" s="40">
        <f t="shared" si="0"/>
        <v>0</v>
      </c>
      <c r="G23" s="40">
        <f t="shared" si="0"/>
        <v>0</v>
      </c>
      <c r="H23" s="40">
        <f t="shared" si="1"/>
        <v>0</v>
      </c>
      <c r="I23" s="5">
        <f t="shared" si="2"/>
        <v>0</v>
      </c>
      <c r="L23" s="12">
        <v>5</v>
      </c>
      <c r="M23" s="13"/>
      <c r="N23" s="13"/>
      <c r="O23" s="13"/>
      <c r="P23" s="13"/>
      <c r="Q23" s="13">
        <v>1</v>
      </c>
      <c r="R23" s="14"/>
    </row>
    <row r="24" spans="2:18" x14ac:dyDescent="0.25">
      <c r="B24" s="3" t="s">
        <v>91</v>
      </c>
      <c r="C24">
        <f>SUM(C22*Footpath)</f>
        <v>0</v>
      </c>
      <c r="D24" s="51">
        <v>590</v>
      </c>
      <c r="E24" s="51">
        <v>740</v>
      </c>
      <c r="F24" s="40">
        <f t="shared" si="0"/>
        <v>0</v>
      </c>
      <c r="G24" s="40">
        <f t="shared" si="0"/>
        <v>0</v>
      </c>
      <c r="H24" s="40">
        <f t="shared" si="1"/>
        <v>0</v>
      </c>
      <c r="I24" s="5">
        <f t="shared" si="2"/>
        <v>0</v>
      </c>
      <c r="L24" s="12">
        <v>6</v>
      </c>
      <c r="M24" s="13"/>
      <c r="N24" s="13"/>
      <c r="O24" s="13"/>
      <c r="P24" s="13"/>
      <c r="R24" s="24">
        <v>1</v>
      </c>
    </row>
    <row r="25" spans="2:18" x14ac:dyDescent="0.25">
      <c r="B25" s="15" t="s">
        <v>92</v>
      </c>
      <c r="C25" s="16">
        <f>SUM(C22*Verge)</f>
        <v>0</v>
      </c>
      <c r="D25" s="17">
        <v>250</v>
      </c>
      <c r="E25" s="17">
        <v>300</v>
      </c>
      <c r="F25" s="18">
        <f t="shared" si="0"/>
        <v>0</v>
      </c>
      <c r="G25" s="18">
        <f t="shared" si="0"/>
        <v>0</v>
      </c>
      <c r="H25" s="18">
        <f t="shared" si="1"/>
        <v>0</v>
      </c>
      <c r="I25" s="19">
        <f t="shared" si="2"/>
        <v>0</v>
      </c>
      <c r="L25" s="12">
        <v>7</v>
      </c>
      <c r="M25" s="13">
        <v>1</v>
      </c>
      <c r="N25" s="13"/>
      <c r="O25" s="13"/>
      <c r="P25" s="13"/>
      <c r="Q25" s="13"/>
      <c r="R25" s="24">
        <v>1</v>
      </c>
    </row>
    <row r="26" spans="2:18" x14ac:dyDescent="0.25">
      <c r="B26" s="20" t="s">
        <v>93</v>
      </c>
      <c r="C26" s="21">
        <f>IF(ISERROR(
   VLOOKUP(
   IF($I$9="TBS Retained", SUM(Commercial, Domestic)-IF(AND(App_type &lt;&gt; "Improve or separate my supply", Existing= "Yes"), Existing_retain, 0)-1, SUM(Commercial, Domestic)-IF(AND(App_type &lt;&gt; "Improve or separate my supply", Existing= "Yes"), Existing_retain, 0)),
   $L$18:$R$68, 5)), 0,
   VLOOKUP(
   IF($I$9="TBS Retained", SUM(Commercial, Domestic)-IF(AND(App_type &lt;&gt; "Improve or separate my supply", Existing= "Yes"), Existing_retain, 0)-1, SUM(Commercial, Domestic)-IF(AND(App_type &lt;&gt; "Improve or separate my supply", Existing= "Yes"), Existing_retain, 0)),
   $L$18:$R$68, 5)
)</f>
        <v>0</v>
      </c>
      <c r="D26" s="22">
        <v>9100</v>
      </c>
      <c r="E26" s="22">
        <v>10040</v>
      </c>
      <c r="F26" s="23">
        <f t="shared" si="0"/>
        <v>0</v>
      </c>
      <c r="G26" s="23">
        <f t="shared" si="0"/>
        <v>0</v>
      </c>
      <c r="H26" s="40">
        <f t="shared" si="1"/>
        <v>0</v>
      </c>
      <c r="I26" s="5">
        <f t="shared" si="2"/>
        <v>0</v>
      </c>
      <c r="L26" s="12">
        <v>8</v>
      </c>
      <c r="M26" s="13"/>
      <c r="N26" s="13">
        <v>1</v>
      </c>
      <c r="O26" s="13"/>
      <c r="P26" s="13"/>
      <c r="R26" s="24">
        <v>1</v>
      </c>
    </row>
    <row r="27" spans="2:18" x14ac:dyDescent="0.25">
      <c r="B27" s="3" t="s">
        <v>94</v>
      </c>
      <c r="C27">
        <f>IF(ISERROR(
   VLOOKUP(
   IF($I$9="TBS Retained", SUM(Commercial, Domestic)-IF(AND(App_type &lt;&gt; "Improve or separate my supply", Existing= "Yes"), Existing_retain, 0)-1, SUM(Commercial, Domestic)-IF(AND(App_type &lt;&gt; "Improve or separate my supply", Existing= "Yes"), Existing_retain, 0)),
   $L$18:$R$68, 4)), 0,
   VLOOKUP(
   IF($I$9="TBS Retained", SUM(Commercial, Domestic)-IF(AND(App_type &lt;&gt; "Improve or separate my supply", Existing= "Yes"), Existing_retain, 0)-1, SUM(Commercial, Domestic)-IF(AND(App_type &lt;&gt; "Improve or separate my supply", Existing= "Yes"), Existing_retain, 0)),
   $L$18:$R$68, 4)
)</f>
        <v>0</v>
      </c>
      <c r="D27" s="51">
        <v>8480</v>
      </c>
      <c r="E27" s="51">
        <v>9780</v>
      </c>
      <c r="F27" s="40">
        <f t="shared" si="0"/>
        <v>0</v>
      </c>
      <c r="G27" s="40">
        <f t="shared" si="0"/>
        <v>0</v>
      </c>
      <c r="H27" s="40">
        <f t="shared" si="1"/>
        <v>0</v>
      </c>
      <c r="I27" s="5">
        <f t="shared" si="2"/>
        <v>0</v>
      </c>
      <c r="L27" s="12">
        <v>9</v>
      </c>
      <c r="M27" s="13"/>
      <c r="N27" s="13"/>
      <c r="O27" s="13">
        <v>1</v>
      </c>
      <c r="P27" s="13"/>
      <c r="Q27" s="13"/>
      <c r="R27" s="45">
        <v>1</v>
      </c>
    </row>
    <row r="28" spans="2:18" x14ac:dyDescent="0.25">
      <c r="B28" s="3" t="s">
        <v>95</v>
      </c>
      <c r="C28">
        <f t="array" ref="C28">SUM(C26:C27*Road)</f>
        <v>0</v>
      </c>
      <c r="D28" s="51">
        <v>830</v>
      </c>
      <c r="E28" s="51">
        <v>950</v>
      </c>
      <c r="F28" s="40">
        <f t="shared" si="0"/>
        <v>0</v>
      </c>
      <c r="G28" s="40">
        <f t="shared" si="0"/>
        <v>0</v>
      </c>
      <c r="H28" s="40">
        <f t="shared" si="1"/>
        <v>0</v>
      </c>
      <c r="I28" s="5">
        <f t="shared" si="2"/>
        <v>0</v>
      </c>
      <c r="L28" s="12">
        <v>10</v>
      </c>
      <c r="M28" s="13"/>
      <c r="N28" s="13"/>
      <c r="P28" s="13">
        <v>1</v>
      </c>
      <c r="R28" s="24">
        <v>1</v>
      </c>
    </row>
    <row r="29" spans="2:18" x14ac:dyDescent="0.25">
      <c r="B29" s="3" t="s">
        <v>96</v>
      </c>
      <c r="C29">
        <f t="array" ref="C29">SUM(C26:C27*Footpath)</f>
        <v>0</v>
      </c>
      <c r="D29" s="51">
        <v>680</v>
      </c>
      <c r="E29" s="51">
        <v>750</v>
      </c>
      <c r="F29" s="40">
        <f t="shared" si="0"/>
        <v>0</v>
      </c>
      <c r="G29" s="40">
        <f t="shared" si="0"/>
        <v>0</v>
      </c>
      <c r="H29" s="40">
        <f t="shared" si="1"/>
        <v>0</v>
      </c>
      <c r="I29" s="5">
        <f t="shared" si="2"/>
        <v>0</v>
      </c>
      <c r="L29" s="12">
        <v>11</v>
      </c>
      <c r="M29" s="13"/>
      <c r="N29" s="13"/>
      <c r="O29" s="13"/>
      <c r="P29" s="13"/>
      <c r="Q29" s="13">
        <v>1</v>
      </c>
      <c r="R29" s="24">
        <v>1</v>
      </c>
    </row>
    <row r="30" spans="2:18" x14ac:dyDescent="0.25">
      <c r="B30" s="15" t="s">
        <v>97</v>
      </c>
      <c r="C30" s="16">
        <f t="array" ref="C30">SUM(C26:C27*Verge)</f>
        <v>0</v>
      </c>
      <c r="D30" s="17">
        <v>280</v>
      </c>
      <c r="E30" s="17">
        <v>320</v>
      </c>
      <c r="F30" s="18">
        <f t="shared" si="0"/>
        <v>0</v>
      </c>
      <c r="G30" s="18">
        <f t="shared" si="0"/>
        <v>0</v>
      </c>
      <c r="H30" s="18">
        <f t="shared" si="1"/>
        <v>0</v>
      </c>
      <c r="I30" s="19">
        <f t="shared" si="2"/>
        <v>0</v>
      </c>
      <c r="L30" s="12">
        <v>12</v>
      </c>
      <c r="M30" s="13"/>
      <c r="N30" s="13"/>
      <c r="O30" s="13"/>
      <c r="P30" s="13"/>
      <c r="R30" s="24">
        <v>2</v>
      </c>
    </row>
    <row r="31" spans="2:18" x14ac:dyDescent="0.25">
      <c r="B31" s="3" t="s">
        <v>98</v>
      </c>
      <c r="C31">
        <f>IF(ISERROR(
   VLOOKUP(
   IF($I$9="TBS Retained", SUM(Commercial, Domestic)-IF(AND(App_type &lt;&gt; "Improve or separate my supply", Existing= "Yes"), Existing_retain, 0)-1, SUM(Commercial, Domestic)-IF(AND(App_type &lt;&gt; "Improve or separate my supply", Existing= "Yes"), Existing_retain, 0)),
   $L$18:$R$68, 7)), 0,
   VLOOKUP(
   IF($I$9="TBS Retained", SUM(Commercial, Domestic)-IF(AND(App_type &lt;&gt; "Improve or separate my supply", Existing= "Yes"), Existing_retain, 0)-1, SUM(Commercial, Domestic)-IF(AND(App_type &lt;&gt; "Improve or separate my supply", Existing= "Yes"), Existing_retain, 0)),
   $L$18:$R$68, 7)
)</f>
        <v>0</v>
      </c>
      <c r="D31" s="51">
        <v>11590</v>
      </c>
      <c r="E31" s="51">
        <v>12230</v>
      </c>
      <c r="F31" s="40">
        <f t="shared" si="0"/>
        <v>0</v>
      </c>
      <c r="G31" s="40">
        <f>IF($C31&gt;0, $C31*E31, 0)</f>
        <v>0</v>
      </c>
      <c r="H31" s="40">
        <f t="shared" si="1"/>
        <v>0</v>
      </c>
      <c r="I31" s="5">
        <f t="shared" si="2"/>
        <v>0</v>
      </c>
      <c r="L31" s="12">
        <v>13</v>
      </c>
      <c r="M31" s="13">
        <v>1</v>
      </c>
      <c r="N31" s="13"/>
      <c r="O31" s="13"/>
      <c r="P31" s="13"/>
      <c r="Q31" s="13"/>
      <c r="R31" s="24">
        <v>2</v>
      </c>
    </row>
    <row r="32" spans="2:18" x14ac:dyDescent="0.25">
      <c r="B32" s="3" t="s">
        <v>99</v>
      </c>
      <c r="C32">
        <f>IF(ISERROR(
   VLOOKUP(
   IF($I$9="TBS Retained", SUM(Commercial, Domestic)-IF(AND(App_type &lt;&gt; "Improve or separate my supply", Existing= "Yes"), Existing_retain, 0)-1, SUM(Commercial, Domestic)-IF(AND(App_type &lt;&gt; "Improve or separate my supply", Existing= "Yes"), Existing_retain, 0)),
   $L$18:$R$68, 6)), 0,
   VLOOKUP(
   IF($I$9="TBS Retained", SUM(Commercial, Domestic)-IF(AND(App_type &lt;&gt; "Improve or separate my supply", Existing= "Yes"), Existing_retain, 0)-1, SUM(Commercial, Domestic)-IF(AND(App_type &lt;&gt; "Improve or separate my supply", Existing= "Yes"), Existing_retain, 0)),
   $L$18:$R$68, 6)
)</f>
        <v>0</v>
      </c>
      <c r="D32" s="51">
        <v>11240</v>
      </c>
      <c r="E32" s="51">
        <v>12040</v>
      </c>
      <c r="F32" s="40">
        <f t="shared" si="0"/>
        <v>0</v>
      </c>
      <c r="G32" s="40">
        <f t="shared" si="0"/>
        <v>0</v>
      </c>
      <c r="H32" s="40">
        <f t="shared" si="1"/>
        <v>0</v>
      </c>
      <c r="I32" s="5">
        <f t="shared" si="2"/>
        <v>0</v>
      </c>
      <c r="L32" s="12">
        <v>14</v>
      </c>
      <c r="M32" s="13"/>
      <c r="N32" s="13">
        <v>1</v>
      </c>
      <c r="O32" s="13"/>
      <c r="P32" s="13"/>
      <c r="Q32" s="13"/>
      <c r="R32" s="24">
        <v>2</v>
      </c>
    </row>
    <row r="33" spans="2:18" x14ac:dyDescent="0.25">
      <c r="B33" s="3" t="s">
        <v>100</v>
      </c>
      <c r="C33">
        <f t="array" ref="C33">SUM(C31:C32*Road)</f>
        <v>0</v>
      </c>
      <c r="D33" s="51">
        <v>830</v>
      </c>
      <c r="E33" s="51">
        <v>950</v>
      </c>
      <c r="F33" s="40">
        <f t="shared" si="0"/>
        <v>0</v>
      </c>
      <c r="G33" s="40">
        <f t="shared" si="0"/>
        <v>0</v>
      </c>
      <c r="H33" s="40">
        <f t="shared" si="1"/>
        <v>0</v>
      </c>
      <c r="I33" s="5">
        <f t="shared" si="2"/>
        <v>0</v>
      </c>
      <c r="L33" s="12">
        <v>15</v>
      </c>
      <c r="M33" s="13"/>
      <c r="N33" s="13"/>
      <c r="O33" s="25">
        <v>1</v>
      </c>
      <c r="P33" s="13"/>
      <c r="Q33" s="13"/>
      <c r="R33" s="24">
        <v>2</v>
      </c>
    </row>
    <row r="34" spans="2:18" x14ac:dyDescent="0.25">
      <c r="B34" s="3" t="s">
        <v>101</v>
      </c>
      <c r="C34">
        <f t="array" ref="C34">SUM(C31:C32*Footpath)</f>
        <v>0</v>
      </c>
      <c r="D34" s="51">
        <v>680</v>
      </c>
      <c r="E34" s="51">
        <v>750</v>
      </c>
      <c r="F34" s="40">
        <f t="shared" si="0"/>
        <v>0</v>
      </c>
      <c r="G34" s="40">
        <f t="shared" si="0"/>
        <v>0</v>
      </c>
      <c r="H34" s="40">
        <f t="shared" si="1"/>
        <v>0</v>
      </c>
      <c r="I34" s="5">
        <f t="shared" si="2"/>
        <v>0</v>
      </c>
      <c r="L34" s="12">
        <v>16</v>
      </c>
      <c r="M34" s="13"/>
      <c r="N34" s="13"/>
      <c r="P34" s="13">
        <v>1</v>
      </c>
      <c r="Q34" s="13"/>
      <c r="R34" s="24">
        <v>2</v>
      </c>
    </row>
    <row r="35" spans="2:18" ht="15.75" thickBot="1" x14ac:dyDescent="0.3">
      <c r="B35" s="3" t="s">
        <v>102</v>
      </c>
      <c r="C35">
        <f t="array" ref="C35">SUM(C31:C32*Verge)</f>
        <v>0</v>
      </c>
      <c r="D35" s="17">
        <v>280</v>
      </c>
      <c r="E35" s="51">
        <v>320</v>
      </c>
      <c r="F35" s="40">
        <f t="shared" si="0"/>
        <v>0</v>
      </c>
      <c r="G35" s="40">
        <f t="shared" si="0"/>
        <v>0</v>
      </c>
      <c r="H35" s="40">
        <f t="shared" si="1"/>
        <v>0</v>
      </c>
      <c r="I35" s="5">
        <f t="shared" si="2"/>
        <v>0</v>
      </c>
      <c r="L35" s="12">
        <v>17</v>
      </c>
      <c r="M35" s="13"/>
      <c r="N35" s="13"/>
      <c r="O35" s="13"/>
      <c r="P35" s="13"/>
      <c r="Q35" s="13">
        <v>1</v>
      </c>
      <c r="R35" s="24">
        <v>2</v>
      </c>
    </row>
    <row r="36" spans="2:18" x14ac:dyDescent="0.25">
      <c r="B36" s="27" t="s">
        <v>103</v>
      </c>
      <c r="C36" s="28">
        <f>IF(TBS ="Yes", 1, 0)</f>
        <v>0</v>
      </c>
      <c r="D36" s="29">
        <v>6470</v>
      </c>
      <c r="E36" s="29">
        <v>7250</v>
      </c>
      <c r="F36" s="30">
        <f t="shared" ref="F36:G39" si="3">IF($C36&gt;0, $C36*D36, 0)</f>
        <v>0</v>
      </c>
      <c r="G36" s="30">
        <f t="shared" si="3"/>
        <v>0</v>
      </c>
      <c r="H36" s="30">
        <f>F36*(1+$I$11)</f>
        <v>0</v>
      </c>
      <c r="I36" s="31">
        <f t="shared" si="2"/>
        <v>0</v>
      </c>
      <c r="L36" s="12">
        <v>18</v>
      </c>
      <c r="M36" s="13"/>
      <c r="N36" s="13"/>
      <c r="O36" s="13"/>
      <c r="P36" s="13"/>
      <c r="Q36" s="13"/>
      <c r="R36" s="24">
        <v>3</v>
      </c>
    </row>
    <row r="37" spans="2:18" x14ac:dyDescent="0.25">
      <c r="B37" s="3" t="s">
        <v>104</v>
      </c>
      <c r="C37">
        <f>C36*Road</f>
        <v>0</v>
      </c>
      <c r="D37" s="51">
        <v>830</v>
      </c>
      <c r="E37" s="51">
        <v>950</v>
      </c>
      <c r="F37" s="40">
        <f t="shared" si="3"/>
        <v>0</v>
      </c>
      <c r="G37" s="40">
        <f t="shared" si="3"/>
        <v>0</v>
      </c>
      <c r="H37" s="40">
        <f>F37*(1+$I$11)</f>
        <v>0</v>
      </c>
      <c r="I37" s="5">
        <f t="shared" si="2"/>
        <v>0</v>
      </c>
      <c r="L37" s="12">
        <v>19</v>
      </c>
      <c r="M37" s="13">
        <v>1</v>
      </c>
      <c r="N37" s="13"/>
      <c r="O37" s="13"/>
      <c r="P37" s="13"/>
      <c r="Q37" s="13"/>
      <c r="R37" s="24">
        <v>3</v>
      </c>
    </row>
    <row r="38" spans="2:18" x14ac:dyDescent="0.25">
      <c r="B38" s="3" t="s">
        <v>105</v>
      </c>
      <c r="C38">
        <f>C36*Footpath</f>
        <v>0</v>
      </c>
      <c r="D38" s="51">
        <v>680</v>
      </c>
      <c r="E38" s="51">
        <v>750</v>
      </c>
      <c r="F38" s="40">
        <f t="shared" si="3"/>
        <v>0</v>
      </c>
      <c r="G38" s="40">
        <f t="shared" si="3"/>
        <v>0</v>
      </c>
      <c r="H38" s="40">
        <f>F38*(1+$I$11)</f>
        <v>0</v>
      </c>
      <c r="I38" s="5">
        <f t="shared" si="2"/>
        <v>0</v>
      </c>
      <c r="L38" s="12">
        <v>20</v>
      </c>
      <c r="M38" s="13"/>
      <c r="N38" s="13">
        <v>1</v>
      </c>
      <c r="O38" s="13"/>
      <c r="P38" s="13"/>
      <c r="Q38" s="13"/>
      <c r="R38" s="24">
        <v>3</v>
      </c>
    </row>
    <row r="39" spans="2:18" ht="15.75" thickBot="1" x14ac:dyDescent="0.3">
      <c r="B39" s="6" t="s">
        <v>106</v>
      </c>
      <c r="C39" s="7">
        <f>C36*Verge</f>
        <v>0</v>
      </c>
      <c r="D39" s="26">
        <v>280</v>
      </c>
      <c r="E39" s="26">
        <v>320</v>
      </c>
      <c r="F39" s="8">
        <f t="shared" si="3"/>
        <v>0</v>
      </c>
      <c r="G39" s="8">
        <f t="shared" si="3"/>
        <v>0</v>
      </c>
      <c r="H39" s="8">
        <f>F39*(1+$I$11)</f>
        <v>0</v>
      </c>
      <c r="I39" s="9">
        <f t="shared" si="2"/>
        <v>0</v>
      </c>
      <c r="L39" s="12">
        <v>21</v>
      </c>
      <c r="M39" s="13"/>
      <c r="N39" s="13"/>
      <c r="O39" s="13">
        <v>1</v>
      </c>
      <c r="P39" s="13"/>
      <c r="Q39" s="13"/>
      <c r="R39" s="24">
        <v>3</v>
      </c>
    </row>
    <row r="40" spans="2:18" x14ac:dyDescent="0.25">
      <c r="D40" s="40"/>
      <c r="E40" s="40"/>
      <c r="F40" s="40"/>
      <c r="G40" s="40"/>
      <c r="H40" s="40"/>
      <c r="I40" s="40"/>
      <c r="L40" s="12">
        <v>22</v>
      </c>
      <c r="M40" s="13"/>
      <c r="N40" s="13"/>
      <c r="O40" s="13"/>
      <c r="P40" s="13">
        <v>1</v>
      </c>
      <c r="Q40" s="13"/>
      <c r="R40" s="24">
        <v>3</v>
      </c>
    </row>
    <row r="41" spans="2:18" x14ac:dyDescent="0.25">
      <c r="D41" s="40"/>
      <c r="E41" s="40"/>
      <c r="F41" s="40"/>
      <c r="G41" s="40"/>
      <c r="H41" s="40"/>
      <c r="I41" s="40"/>
      <c r="L41" s="12">
        <v>23</v>
      </c>
      <c r="M41" s="13"/>
      <c r="N41" s="13"/>
      <c r="O41" s="13"/>
      <c r="P41" s="13"/>
      <c r="Q41" s="13">
        <v>1</v>
      </c>
      <c r="R41" s="24">
        <v>3</v>
      </c>
    </row>
    <row r="42" spans="2:18" x14ac:dyDescent="0.25">
      <c r="D42" s="40"/>
      <c r="E42" s="40"/>
      <c r="F42" s="40"/>
      <c r="G42" s="40"/>
      <c r="H42" s="40"/>
      <c r="I42" s="40"/>
      <c r="L42" s="12">
        <v>24</v>
      </c>
      <c r="M42" s="13"/>
      <c r="N42" s="13"/>
      <c r="O42" s="13"/>
      <c r="P42" s="13"/>
      <c r="R42" s="24">
        <v>4</v>
      </c>
    </row>
    <row r="43" spans="2:18" x14ac:dyDescent="0.25">
      <c r="D43" s="40"/>
      <c r="E43" s="40"/>
      <c r="F43" s="40"/>
      <c r="G43" s="40"/>
      <c r="H43" s="40"/>
      <c r="I43" s="40"/>
      <c r="L43" s="12">
        <v>25</v>
      </c>
      <c r="M43" s="13">
        <v>1</v>
      </c>
      <c r="N43" s="13"/>
      <c r="O43" s="13"/>
      <c r="P43" s="13"/>
      <c r="Q43" s="13"/>
      <c r="R43" s="24">
        <v>4</v>
      </c>
    </row>
    <row r="44" spans="2:18" x14ac:dyDescent="0.25">
      <c r="D44" s="40"/>
      <c r="E44" s="40"/>
      <c r="F44" s="40"/>
      <c r="G44" s="40"/>
      <c r="H44" s="40"/>
      <c r="I44" s="40"/>
      <c r="L44" s="12">
        <v>26</v>
      </c>
      <c r="M44" s="13"/>
      <c r="N44" s="13">
        <v>1</v>
      </c>
      <c r="O44" s="13"/>
      <c r="P44" s="13"/>
      <c r="Q44" s="13"/>
      <c r="R44" s="24">
        <v>4</v>
      </c>
    </row>
    <row r="45" spans="2:18" x14ac:dyDescent="0.25">
      <c r="D45" s="40"/>
      <c r="E45" s="40"/>
      <c r="F45" s="40"/>
      <c r="G45" s="40"/>
      <c r="H45" s="40"/>
      <c r="I45" s="40"/>
      <c r="L45" s="12">
        <v>27</v>
      </c>
      <c r="M45" s="13"/>
      <c r="N45" s="13"/>
      <c r="O45" s="13">
        <v>1</v>
      </c>
      <c r="P45" s="13"/>
      <c r="Q45" s="13"/>
      <c r="R45" s="24">
        <v>4</v>
      </c>
    </row>
    <row r="46" spans="2:18" x14ac:dyDescent="0.25">
      <c r="D46" s="40"/>
      <c r="E46" s="40"/>
      <c r="F46" s="40"/>
      <c r="G46" s="40"/>
      <c r="H46" s="40"/>
      <c r="I46" s="40"/>
      <c r="L46" s="12">
        <v>28</v>
      </c>
      <c r="M46" s="13"/>
      <c r="N46" s="13"/>
      <c r="O46" s="13"/>
      <c r="P46" s="13">
        <v>1</v>
      </c>
      <c r="Q46" s="13"/>
      <c r="R46" s="24">
        <v>4</v>
      </c>
    </row>
    <row r="47" spans="2:18" x14ac:dyDescent="0.25">
      <c r="D47" s="40"/>
      <c r="E47" s="40"/>
      <c r="F47" s="40"/>
      <c r="G47" s="40"/>
      <c r="H47" s="40"/>
      <c r="I47" s="40"/>
      <c r="L47" s="12">
        <v>29</v>
      </c>
      <c r="M47" s="13"/>
      <c r="N47" s="13"/>
      <c r="O47" s="13"/>
      <c r="P47" s="13"/>
      <c r="Q47" s="13">
        <v>1</v>
      </c>
      <c r="R47" s="24">
        <v>4</v>
      </c>
    </row>
    <row r="48" spans="2:18" x14ac:dyDescent="0.25">
      <c r="D48" s="40"/>
      <c r="E48" s="40"/>
      <c r="F48" s="40"/>
      <c r="G48" s="40"/>
      <c r="H48" s="40"/>
      <c r="I48" s="40"/>
      <c r="L48" s="12">
        <v>30</v>
      </c>
      <c r="M48" s="13"/>
      <c r="N48" s="13"/>
      <c r="O48" s="13"/>
      <c r="P48" s="13"/>
      <c r="Q48" s="13"/>
      <c r="R48" s="24">
        <v>5</v>
      </c>
    </row>
    <row r="49" spans="4:18" x14ac:dyDescent="0.25">
      <c r="D49" s="40"/>
      <c r="E49" s="40"/>
      <c r="F49" s="40"/>
      <c r="G49" s="40"/>
      <c r="H49" s="40"/>
      <c r="I49" s="40"/>
      <c r="L49" s="12">
        <v>31</v>
      </c>
      <c r="M49" s="13">
        <v>1</v>
      </c>
      <c r="N49" s="13"/>
      <c r="O49" s="13"/>
      <c r="P49" s="13"/>
      <c r="Q49" s="13"/>
      <c r="R49" s="24">
        <v>5</v>
      </c>
    </row>
    <row r="50" spans="4:18" x14ac:dyDescent="0.25">
      <c r="D50" s="40"/>
      <c r="E50" s="40"/>
      <c r="F50" s="40"/>
      <c r="G50" s="40"/>
      <c r="H50" s="40"/>
      <c r="I50" s="40"/>
      <c r="L50" s="12">
        <v>32</v>
      </c>
      <c r="M50" s="13"/>
      <c r="N50" s="13">
        <v>1</v>
      </c>
      <c r="O50" s="13"/>
      <c r="P50" s="13"/>
      <c r="Q50" s="13"/>
      <c r="R50" s="24">
        <v>5</v>
      </c>
    </row>
    <row r="51" spans="4:18" x14ac:dyDescent="0.25">
      <c r="D51" s="40"/>
      <c r="E51" s="40"/>
      <c r="F51" s="40"/>
      <c r="G51" s="40"/>
      <c r="H51" s="40"/>
      <c r="I51" s="40"/>
      <c r="L51" s="12">
        <v>33</v>
      </c>
      <c r="M51" s="13"/>
      <c r="N51" s="13"/>
      <c r="O51" s="13">
        <v>1</v>
      </c>
      <c r="P51" s="13"/>
      <c r="Q51" s="13"/>
      <c r="R51" s="24">
        <v>5</v>
      </c>
    </row>
    <row r="52" spans="4:18" x14ac:dyDescent="0.25">
      <c r="D52" s="40"/>
      <c r="E52" s="40"/>
      <c r="F52" s="40"/>
      <c r="G52" s="40"/>
      <c r="H52" s="40"/>
      <c r="I52" s="40"/>
      <c r="L52" s="12">
        <v>34</v>
      </c>
      <c r="M52" s="13"/>
      <c r="N52" s="13"/>
      <c r="O52" s="13"/>
      <c r="P52" s="13">
        <v>1</v>
      </c>
      <c r="Q52" s="13"/>
      <c r="R52" s="24">
        <v>5</v>
      </c>
    </row>
    <row r="53" spans="4:18" x14ac:dyDescent="0.25">
      <c r="D53" s="40"/>
      <c r="E53" s="40"/>
      <c r="F53" s="40"/>
      <c r="G53" s="40"/>
      <c r="H53" s="40"/>
      <c r="I53" s="40"/>
      <c r="L53" s="12">
        <v>35</v>
      </c>
      <c r="M53" s="13"/>
      <c r="N53" s="13"/>
      <c r="O53" s="13"/>
      <c r="P53" s="13"/>
      <c r="Q53" s="13">
        <v>1</v>
      </c>
      <c r="R53" s="24">
        <v>5</v>
      </c>
    </row>
    <row r="54" spans="4:18" x14ac:dyDescent="0.25">
      <c r="D54" s="40"/>
      <c r="E54" s="40"/>
      <c r="F54" s="40"/>
      <c r="G54" s="40"/>
      <c r="H54" s="40"/>
      <c r="I54" s="40"/>
      <c r="L54" s="12">
        <v>36</v>
      </c>
      <c r="M54" s="13"/>
      <c r="N54" s="13"/>
      <c r="O54" s="13"/>
      <c r="P54" s="13"/>
      <c r="Q54" s="13"/>
      <c r="R54" s="24">
        <v>6</v>
      </c>
    </row>
    <row r="55" spans="4:18" x14ac:dyDescent="0.25">
      <c r="D55" s="40"/>
      <c r="E55" s="40"/>
      <c r="F55" s="40"/>
      <c r="G55" s="40"/>
      <c r="H55" s="40"/>
      <c r="I55" s="40"/>
      <c r="L55" s="12">
        <v>37</v>
      </c>
      <c r="M55" s="13">
        <v>1</v>
      </c>
      <c r="N55" s="13"/>
      <c r="O55" s="13"/>
      <c r="P55" s="13"/>
      <c r="Q55" s="13"/>
      <c r="R55" s="24">
        <v>6</v>
      </c>
    </row>
    <row r="56" spans="4:18" x14ac:dyDescent="0.25">
      <c r="D56" s="40"/>
      <c r="E56" s="40"/>
      <c r="F56" s="40"/>
      <c r="G56" s="40"/>
      <c r="H56" s="40"/>
      <c r="I56" s="40"/>
      <c r="L56" s="12">
        <v>38</v>
      </c>
      <c r="M56" s="13"/>
      <c r="N56" s="13">
        <v>1</v>
      </c>
      <c r="O56" s="13"/>
      <c r="P56" s="13"/>
      <c r="Q56" s="13"/>
      <c r="R56" s="24">
        <v>6</v>
      </c>
    </row>
    <row r="57" spans="4:18" x14ac:dyDescent="0.25">
      <c r="D57" s="40"/>
      <c r="E57" s="40"/>
      <c r="F57" s="40"/>
      <c r="G57" s="40"/>
      <c r="H57" s="40"/>
      <c r="I57" s="40"/>
      <c r="L57" s="12">
        <v>39</v>
      </c>
      <c r="M57" s="13"/>
      <c r="N57" s="13"/>
      <c r="O57" s="13">
        <v>1</v>
      </c>
      <c r="P57" s="13"/>
      <c r="Q57" s="13"/>
      <c r="R57" s="24">
        <v>6</v>
      </c>
    </row>
    <row r="58" spans="4:18" x14ac:dyDescent="0.25">
      <c r="D58" s="40"/>
      <c r="E58" s="40"/>
      <c r="F58" s="40"/>
      <c r="G58" s="40"/>
      <c r="H58" s="40"/>
      <c r="I58" s="40"/>
      <c r="L58" s="12">
        <v>40</v>
      </c>
      <c r="M58" s="13"/>
      <c r="N58" s="13"/>
      <c r="O58" s="13"/>
      <c r="P58" s="13">
        <v>1</v>
      </c>
      <c r="Q58" s="13"/>
      <c r="R58" s="24">
        <v>6</v>
      </c>
    </row>
    <row r="59" spans="4:18" x14ac:dyDescent="0.25">
      <c r="L59" s="12">
        <v>41</v>
      </c>
      <c r="M59" s="13"/>
      <c r="N59" s="13"/>
      <c r="O59" s="13"/>
      <c r="P59" s="13"/>
      <c r="Q59" s="13">
        <v>1</v>
      </c>
      <c r="R59" s="24">
        <v>6</v>
      </c>
    </row>
    <row r="60" spans="4:18" x14ac:dyDescent="0.25">
      <c r="L60" s="12">
        <v>42</v>
      </c>
      <c r="M60" s="13"/>
      <c r="N60" s="13"/>
      <c r="O60" s="13"/>
      <c r="P60" s="13"/>
      <c r="Q60" s="13"/>
      <c r="R60" s="24">
        <v>7</v>
      </c>
    </row>
    <row r="61" spans="4:18" x14ac:dyDescent="0.25">
      <c r="L61" s="12">
        <v>43</v>
      </c>
      <c r="M61" s="13">
        <v>1</v>
      </c>
      <c r="N61" s="13"/>
      <c r="O61" s="13"/>
      <c r="P61" s="13"/>
      <c r="Q61" s="13"/>
      <c r="R61" s="24">
        <v>7</v>
      </c>
    </row>
    <row r="62" spans="4:18" x14ac:dyDescent="0.25">
      <c r="L62" s="12">
        <v>44</v>
      </c>
      <c r="M62" s="13"/>
      <c r="N62" s="13">
        <v>1</v>
      </c>
      <c r="O62" s="13"/>
      <c r="P62" s="13"/>
      <c r="Q62" s="13"/>
      <c r="R62" s="24">
        <v>7</v>
      </c>
    </row>
    <row r="63" spans="4:18" x14ac:dyDescent="0.25">
      <c r="L63" s="12">
        <v>45</v>
      </c>
      <c r="M63" s="13"/>
      <c r="N63" s="13"/>
      <c r="O63" s="13">
        <v>1</v>
      </c>
      <c r="P63" s="13"/>
      <c r="Q63" s="13"/>
      <c r="R63" s="24">
        <v>7</v>
      </c>
    </row>
    <row r="64" spans="4:18" x14ac:dyDescent="0.25">
      <c r="L64" s="12">
        <v>46</v>
      </c>
      <c r="M64" s="13"/>
      <c r="N64" s="13"/>
      <c r="O64" s="13"/>
      <c r="P64" s="13">
        <v>1</v>
      </c>
      <c r="Q64" s="13"/>
      <c r="R64" s="24">
        <v>7</v>
      </c>
    </row>
    <row r="65" spans="12:18" x14ac:dyDescent="0.25">
      <c r="L65" s="12">
        <v>47</v>
      </c>
      <c r="M65" s="13"/>
      <c r="N65" s="13"/>
      <c r="O65" s="13"/>
      <c r="P65" s="13"/>
      <c r="Q65" s="13">
        <v>1</v>
      </c>
      <c r="R65" s="24">
        <v>7</v>
      </c>
    </row>
    <row r="66" spans="12:18" x14ac:dyDescent="0.25">
      <c r="L66" s="12">
        <v>48</v>
      </c>
      <c r="M66" s="13"/>
      <c r="N66" s="13"/>
      <c r="O66" s="13"/>
      <c r="P66" s="13"/>
      <c r="Q66" s="13"/>
      <c r="R66" s="24">
        <v>8</v>
      </c>
    </row>
    <row r="67" spans="12:18" x14ac:dyDescent="0.25">
      <c r="L67" s="12">
        <v>49</v>
      </c>
      <c r="M67" s="13">
        <v>1</v>
      </c>
      <c r="N67" s="13"/>
      <c r="O67" s="13"/>
      <c r="P67" s="13"/>
      <c r="Q67" s="13"/>
      <c r="R67" s="24">
        <v>8</v>
      </c>
    </row>
    <row r="68" spans="12:18" ht="15.75" thickBot="1" x14ac:dyDescent="0.3">
      <c r="L68" s="32">
        <v>50</v>
      </c>
      <c r="M68" s="33"/>
      <c r="N68" s="33">
        <v>1</v>
      </c>
      <c r="O68" s="33"/>
      <c r="P68" s="33"/>
      <c r="Q68" s="33"/>
      <c r="R68" s="34">
        <v>8</v>
      </c>
    </row>
    <row r="69" spans="12:18" x14ac:dyDescent="0.25">
      <c r="N69" s="13"/>
      <c r="O69" s="13"/>
      <c r="P69" s="13"/>
      <c r="Q69" s="13"/>
    </row>
  </sheetData>
  <sheetProtection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roject xmlns="8edc9a62-d838-449d-ba95-2789cc905768" xsi:nil="true"/>
    <lcf76f155ced4ddcb4097134ff3c332f xmlns="8edc9a62-d838-449d-ba95-2789cc905768">
      <Terms xmlns="http://schemas.microsoft.com/office/infopath/2007/PartnerControls"/>
    </lcf76f155ced4ddcb4097134ff3c332f>
    <Resourcesource xmlns="8edc9a62-d838-449d-ba95-2789cc905768" xsi:nil="true"/>
    <TaxCatchAll xmlns="e4a6d67d-f373-4edb-a663-5cc90056c73c"/>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0F4E913D54D6F4F90B4DC059DA20F34" ma:contentTypeVersion="19" ma:contentTypeDescription="Create a new document." ma:contentTypeScope="" ma:versionID="0f5237e52e69ea0178b8e565ba40ab8b">
  <xsd:schema xmlns:xsd="http://www.w3.org/2001/XMLSchema" xmlns:xs="http://www.w3.org/2001/XMLSchema" xmlns:p="http://schemas.microsoft.com/office/2006/metadata/properties" xmlns:ns2="8edc9a62-d838-449d-ba95-2789cc905768" xmlns:ns3="e4a6d67d-f373-4edb-a663-5cc90056c73c" targetNamespace="http://schemas.microsoft.com/office/2006/metadata/properties" ma:root="true" ma:fieldsID="bb80cd9398596cd1814934247563859b" ns2:_="" ns3:_="">
    <xsd:import namespace="8edc9a62-d838-449d-ba95-2789cc905768"/>
    <xsd:import namespace="e4a6d67d-f373-4edb-a663-5cc90056c73c"/>
    <xsd:element name="properties">
      <xsd:complexType>
        <xsd:sequence>
          <xsd:element name="documentManagement">
            <xsd:complexType>
              <xsd:all>
                <xsd:element ref="ns2:Project" minOccurs="0"/>
                <xsd:element ref="ns2:Resourcesource" minOccurs="0"/>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edc9a62-d838-449d-ba95-2789cc905768" elementFormDefault="qualified">
    <xsd:import namespace="http://schemas.microsoft.com/office/2006/documentManagement/types"/>
    <xsd:import namespace="http://schemas.microsoft.com/office/infopath/2007/PartnerControls"/>
    <xsd:element name="Project" ma:index="2" nillable="true" ma:displayName="Project" ma:format="Dropdown" ma:internalName="Project" ma:readOnly="false">
      <xsd:simpleType>
        <xsd:union memberTypes="dms:Text">
          <xsd:simpleType>
            <xsd:restriction base="dms:Choice">
              <xsd:enumeration value="BO Self Cert"/>
              <xsd:enumeration value="H4 Inbox"/>
              <xsd:enumeration value="NWC Journey"/>
              <xsd:enumeration value="NAV Journey"/>
            </xsd:restriction>
          </xsd:simpleType>
        </xsd:union>
      </xsd:simpleType>
    </xsd:element>
    <xsd:element name="Resourcesource" ma:index="4" nillable="true" ma:displayName="Resource source" ma:format="Dropdown" ma:internalName="Resourcesource" ma:readOnly="false">
      <xsd:simpleType>
        <xsd:restriction base="dms:Text">
          <xsd:maxLength value="255"/>
        </xsd:restriction>
      </xsd:simple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1db27365-52eb-41c3-9d47-32873fc17ee9"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hidden="true" ma:internalName="MediaServiceOCR" ma:readOnly="true">
      <xsd:simpleType>
        <xsd:restriction base="dms:Note"/>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4a6d67d-f373-4edb-a663-5cc90056c73c" elementFormDefault="qualified">
    <xsd:import namespace="http://schemas.microsoft.com/office/2006/documentManagement/types"/>
    <xsd:import namespace="http://schemas.microsoft.com/office/infopath/2007/PartnerControls"/>
    <xsd:element name="SharedWithUsers" ma:index="12"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hidden="true" ma:internalName="SharedWithDetails" ma:readOnly="true">
      <xsd:simpleType>
        <xsd:restriction base="dms:Note"/>
      </xsd:simpleType>
    </xsd:element>
    <xsd:element name="TaxCatchAll" ma:index="17" nillable="true" ma:displayName="Taxonomy Catch All Column" ma:hidden="true" ma:list="{70de895b-d9c6-4291-9e16-f9a1c15512c9}" ma:internalName="TaxCatchAll" ma:readOnly="false" ma:showField="CatchAllData" ma:web="e4a6d67d-f373-4edb-a663-5cc90056c73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8AA8017-3DF0-483E-AA98-C445EFB080D5}">
  <ds:schemaRefs>
    <ds:schemaRef ds:uri="http://schemas.microsoft.com/office/2006/metadata/properties"/>
    <ds:schemaRef ds:uri="http://schemas.microsoft.com/office/infopath/2007/PartnerControls"/>
    <ds:schemaRef ds:uri="8edc9a62-d838-449d-ba95-2789cc905768"/>
    <ds:schemaRef ds:uri="e4a6d67d-f373-4edb-a663-5cc90056c73c"/>
  </ds:schemaRefs>
</ds:datastoreItem>
</file>

<file path=customXml/itemProps2.xml><?xml version="1.0" encoding="utf-8"?>
<ds:datastoreItem xmlns:ds="http://schemas.openxmlformats.org/officeDocument/2006/customXml" ds:itemID="{B4309DAB-D05B-4D47-8951-8FD9B2AB44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edc9a62-d838-449d-ba95-2789cc905768"/>
    <ds:schemaRef ds:uri="e4a6d67d-f373-4edb-a663-5cc90056c73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8A3BED8-E9BF-431C-9A74-4B3E3DE04A7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10</vt:i4>
      </vt:variant>
    </vt:vector>
  </HeadingPairs>
  <TitlesOfParts>
    <vt:vector size="12" baseType="lpstr">
      <vt:lpstr>Calculator</vt:lpstr>
      <vt:lpstr>Tables</vt:lpstr>
      <vt:lpstr>App_type</vt:lpstr>
      <vt:lpstr>Commercial</vt:lpstr>
      <vt:lpstr>Domestic</vt:lpstr>
      <vt:lpstr>Existing</vt:lpstr>
      <vt:lpstr>Existing_retain</vt:lpstr>
      <vt:lpstr>Footpath</vt:lpstr>
      <vt:lpstr>Road</vt:lpstr>
      <vt:lpstr>TBS</vt:lpstr>
      <vt:lpstr>TBS_retain</vt:lpstr>
      <vt:lpstr>Verge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Reid</dc:creator>
  <cp:keywords/>
  <dc:description/>
  <cp:lastModifiedBy>James Reid</cp:lastModifiedBy>
  <cp:revision/>
  <dcterms:created xsi:type="dcterms:W3CDTF">2025-06-05T13:10:44Z</dcterms:created>
  <dcterms:modified xsi:type="dcterms:W3CDTF">2026-03-04T10:26:46Z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0x01010010F4E913D54D6F4F90B4DC059DA20F34</vt:lpwstr>
  </property>
  <property fmtid="{D5CDD505-2E9C-101B-9397-08002B2CF9AE}" pid="3" name="MediaServiceImageTags">
    <vt:lpwstr/>
  </property>
  <property fmtid="{D5CDD505-2E9C-101B-9397-08002B2CF9AE}" pid="4" name="MSIP_Label_da5ed033-b091-4c3f-a511-5851579d29d4_Enabled">
    <vt:lpwstr>true</vt:lpwstr>
  </property>
  <property fmtid="{D5CDD505-2E9C-101B-9397-08002B2CF9AE}" pid="5" name="MSIP_Label_da5ed033-b091-4c3f-a511-5851579d29d4_SetDate">
    <vt:lpwstr>2025-12-12T09:04:11Z</vt:lpwstr>
  </property>
  <property fmtid="{D5CDD505-2E9C-101B-9397-08002B2CF9AE}" pid="6" name="MSIP_Label_da5ed033-b091-4c3f-a511-5851579d29d4_Method">
    <vt:lpwstr>Privileged</vt:lpwstr>
  </property>
  <property fmtid="{D5CDD505-2E9C-101B-9397-08002B2CF9AE}" pid="7" name="MSIP_Label_da5ed033-b091-4c3f-a511-5851579d29d4_Name">
    <vt:lpwstr>Internal</vt:lpwstr>
  </property>
  <property fmtid="{D5CDD505-2E9C-101B-9397-08002B2CF9AE}" pid="8" name="MSIP_Label_da5ed033-b091-4c3f-a511-5851579d29d4_SiteId">
    <vt:lpwstr>557abecd-3214-4fbb-8e51-414b68ebb796</vt:lpwstr>
  </property>
  <property fmtid="{D5CDD505-2E9C-101B-9397-08002B2CF9AE}" pid="9" name="MSIP_Label_da5ed033-b091-4c3f-a511-5851579d29d4_ActionId">
    <vt:lpwstr>b00f3a19-bf6b-4896-aa02-922a365628ba</vt:lpwstr>
  </property>
  <property fmtid="{D5CDD505-2E9C-101B-9397-08002B2CF9AE}" pid="10" name="MSIP_Label_da5ed033-b091-4c3f-a511-5851579d29d4_ContentBits">
    <vt:lpwstr>0</vt:lpwstr>
  </property>
  <property fmtid="{D5CDD505-2E9C-101B-9397-08002B2CF9AE}" pid="11" name="MSIP_Label_da5ed033-b091-4c3f-a511-5851579d29d4_Tag">
    <vt:lpwstr>10, 0, 1, 1</vt:lpwstr>
  </property>
</Properties>
</file>